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<sst xmlns="http://schemas.openxmlformats.org/spreadsheetml/2006/main" count="280" uniqueCount="185">
  <si>
    <t>Dossier</t>
  </si>
  <si>
    <t>Date</t>
  </si>
  <si>
    <t>Phase</t>
  </si>
  <si>
    <t>Indice</t>
  </si>
  <si>
    <t>MAITRE D'OUVRAGE
RECTORAT DE STRASBOURG
6 rue de la Toussaint
67000 STRASBOURG</t>
  </si>
  <si>
    <t>ECONOMISTE DE LA CONSTRUCTION : 
    CF Moe
    21 rue de la Corneille
    68000 Colmar
    Mél : cfmoe@cfmoe.fr</t>
  </si>
  <si>
    <t>BE FLUIDES ELECTRICITE : 
    INOTEC
    7F Rue Montgolfier
    68127 SAINTE CROIX EN PLAINE
    Tél : 03 89 71 56 46
    Mél : info@inotec68.fr</t>
  </si>
  <si>
    <t>ARCHITECTE : 
    Archi Sweet
    9 impasse de la valériane
    68150 Ribeauvillé
    Tél : 06.16.39.25.38
    Mél : archisweet@orange.fr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</si>
  <si>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</si>
  <si>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</si>
  <si>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</si>
  <si>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</si>
  <si>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</si>
  <si>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</si>
  <si>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</si>
  <si>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</si>
  <si>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</si>
  <si>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</si>
  <si>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</si>
  <si>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</si>
  <si>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</si>
  <si>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</si>
  <si>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</si>
  <si>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</si>
  <si>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</si>
  <si>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</si>
  <si>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</si>
  <si>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</si>
  <si>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</si>
  <si>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</si>
  <si>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</si>
  <si>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</si>
  <si>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</si>
  <si>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</si>
  <si>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</si>
  <si>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</si>
  <si>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</si>
  <si>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</si>
  <si>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n°07</t>
  </si>
  <si>
    <t>CARRELAGE - FAIENCE</t>
  </si>
  <si>
    <t>3.&amp;</t>
  </si>
  <si>
    <t>07.3</t>
  </si>
  <si>
    <t>CHAPES</t>
  </si>
  <si>
    <t>07.3.1</t>
  </si>
  <si>
    <t>CHAPES TRADITIONNELLES</t>
  </si>
  <si>
    <t>4.T</t>
  </si>
  <si>
    <t>07.3.1.1</t>
  </si>
  <si>
    <t>Chape épaisseur 5cm</t>
  </si>
  <si>
    <t>9.L</t>
  </si>
  <si>
    <t>Localisation : salle de réunion</t>
  </si>
  <si>
    <t>9.&amp;</t>
  </si>
  <si>
    <t>4.&amp;</t>
  </si>
  <si>
    <t>Total H.T. :</t>
  </si>
  <si>
    <t>Total T.V.A. (20%) :</t>
  </si>
  <si>
    <t>Total T.T.C. :</t>
  </si>
  <si>
    <t>07.4</t>
  </si>
  <si>
    <t>07.4.1</t>
  </si>
  <si>
    <t>RAGREAGE</t>
  </si>
  <si>
    <t>5.T</t>
  </si>
  <si>
    <t>07.4.1.1</t>
  </si>
  <si>
    <t>Ragréage - primaire d'accrochage</t>
  </si>
  <si>
    <t>9.T</t>
  </si>
  <si>
    <t>Localisation : WC 1 - 2 sas</t>
  </si>
  <si>
    <t>9.M.Z</t>
  </si>
  <si>
    <t>9.M.</t>
  </si>
  <si>
    <t>5.&amp;</t>
  </si>
  <si>
    <t>07.4.2</t>
  </si>
  <si>
    <t>CARRELAGE GRES CERAME 30X60</t>
  </si>
  <si>
    <t>07.4.2.1</t>
  </si>
  <si>
    <t>Carrelage grès cérame U3P2E2C1  format 30x60 pose collée type Concrete aspect béton ciré ou équivalent</t>
  </si>
  <si>
    <t xml:space="preserve">Localisation : WC 1 - 2 sas </t>
  </si>
  <si>
    <t>07.4.2.2</t>
  </si>
  <si>
    <t>Joint de Dilatation</t>
  </si>
  <si>
    <t>ML</t>
  </si>
  <si>
    <t>Localisation : local ménage</t>
  </si>
  <si>
    <t>07.4.3</t>
  </si>
  <si>
    <t>FAIENCE</t>
  </si>
  <si>
    <t>07.4.3.1</t>
  </si>
  <si>
    <t>Localisation : sanitaires - SAS WC  - local ménage Tisanerie</t>
  </si>
  <si>
    <t>07.4.3.2</t>
  </si>
  <si>
    <t>6.T</t>
  </si>
  <si>
    <t>07.4.3.2.1</t>
  </si>
  <si>
    <t>Faïences format 20/20 - Tubadzin Pastel ou équivalent -  
POSE TOUTE  HAUTEUR.</t>
  </si>
  <si>
    <t>Localisation : WC 1 - 2  -  sas WC compris ébrasement et tablettes fenêtre</t>
  </si>
  <si>
    <t>9.M.L</t>
  </si>
  <si>
    <t>9.M.HT</t>
  </si>
  <si>
    <t>07.4.3.2.2</t>
  </si>
  <si>
    <t>Faïences format 20/20 - Tubadzin Pastel ou équivalent  Hauteur 1.5</t>
  </si>
  <si>
    <t>Localisation : Local ménage - crédence tisanerie</t>
  </si>
  <si>
    <t>6.&amp;</t>
  </si>
  <si>
    <t>07.5</t>
  </si>
  <si>
    <t>PSE 12 Carrelage local ménage - CARRELAGE (Option 12 - Carrelage local ménage 2.15)</t>
  </si>
  <si>
    <t xml:space="preserve"> Option</t>
  </si>
  <si>
    <t>07.5.1</t>
  </si>
  <si>
    <t>PSE 12 - Ragréage - primaire d'accrochage CARRELAGE</t>
  </si>
  <si>
    <t>12 - Carrelage local ménage 2.15_50792</t>
  </si>
  <si>
    <t>07.5.2</t>
  </si>
  <si>
    <t>PSE 12 - Carrelage grès cérame U3P2E2C1  format 30x60 pose collée type Concrete aspect béton ciré ou équivalent CARRELAGE</t>
  </si>
  <si>
    <t>PSE 12 Carrelage local ménage - CARRELAGE</t>
  </si>
  <si>
    <t>Non totalisé</t>
  </si>
  <si>
    <t>RECAPITULATIF
Lot n°07 CARRELAGE - FAIENCE</t>
  </si>
  <si>
    <t>RECAPITULATIF DES CHAPITRES</t>
  </si>
  <si>
    <t>07.3 - CHAPES</t>
  </si>
  <si>
    <t>- 07.3.1 - CHAPES TRADITIONNELLES</t>
  </si>
  <si>
    <t>07.4 - CARRELAGE - FAIENCE</t>
  </si>
  <si>
    <t>07.5 - PSE 12 Carrelage local ménage - CARRELAGE</t>
  </si>
  <si>
    <t>Total du lot CARRELAGE - FAIENCE</t>
  </si>
  <si>
    <t xml:space="preserve">Soit en toutes lettres TTC : </t>
  </si>
  <si>
    <t>RECAPITULATIF OPTION</t>
  </si>
  <si>
    <t xml:space="preserve"> Option 12 - Carrelage local ménage 2.15</t>
  </si>
  <si>
    <t xml:space="preserve"> 	 PSE 12 Carrelage local ménage - CARRELAGE</t>
  </si>
  <si>
    <t>12 - Carrelage local ménage 2.15</t>
  </si>
  <si>
    <t>Sous-total Option 12 - Carrelage local ménage 2.15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</si>
  <si>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</si>
  <si>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</si>
  <si>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</si>
  <si>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</si>
  <si>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</si>
  <si>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</si>
  <si>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</si>
  <si>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</si>
  <si>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</si>
  <si>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</si>
  <si>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</si>
  <si>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</si>
  <si>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</si>
  <si>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</si>
  <si>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</si>
  <si>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</si>
  <si>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</si>
  <si>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</si>
  <si>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</si>
  <si>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</si>
  <si>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</si>
  <si>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</si>
  <si>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</si>
  <si>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</si>
  <si>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</si>
  <si>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</si>
  <si>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</si>
  <si>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</si>
  <si>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</si>
  <si>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</si>
  <si>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</si>
  <si>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</si>
  <si>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</si>
  <si>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</si>
  <si>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</si>
  <si>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Implantation de services académiques dans les locaux de l'INSPE COLMAR</t>
  </si>
  <si>
    <t>01 - 2024</t>
  </si>
  <si>
    <t>22/07/2025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</si>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</sst>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6">
    <numFmt numFmtId="164" formatCode="#,##0.00"/>
    <numFmt numFmtId="164" formatCode="#,##0.00"/>
    <numFmt numFmtId="164" formatCode="#,##0.00"/>
    <numFmt numFmtId="165" formatCode="0.00%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5" formatCode="0.00%"/>
    <numFmt numFmtId="165" formatCode="0.00%"/>
    <numFmt numFmtId="165" formatCode="0.00%"/>
    <numFmt numFmtId="167" formatCode="00000"/>
    <numFmt numFmtId="168" formatCode="0#&quot; &quot;##&quot; &quot;##&quot; &quot;##&quot; &quot;##"/>
    <numFmt numFmtId="169" formatCode="#,##0.000"/>
    <numFmt numFmtId="166" formatCode="#,##0.00\ [$€];[Red]-#,##0.00\ [$€]"/>
    <numFmt numFmtId="166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top" wrapText="1"/>
    </xf>
    <xf numFmtId="164" fontId="10" fillId="0" borderId="6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vertical="top" wrapText="1"/>
      <protection locked="0"/>
    </xf>
    <xf numFmtId="164" fontId="1" fillId="0" borderId="6" xfId="0" applyNumberFormat="1" applyFont="1" applyBorder="1" applyAlignment="1">
      <alignment vertical="top" wrapText="1"/>
    </xf>
    <xf numFmtId="165" fontId="5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6" fontId="12" fillId="0" borderId="0" xfId="0" applyNumberFormat="1" applyFont="1" applyAlignment="1">
      <alignment horizontal="right" vertical="top" wrapText="1"/>
    </xf>
    <xf numFmtId="166" fontId="12" fillId="0" borderId="5" xfId="0" applyNumberFormat="1" applyFont="1" applyBorder="1" applyAlignment="1">
      <alignment horizontal="right" vertical="top" wrapText="1"/>
    </xf>
    <xf numFmtId="0" fontId="12" fillId="0" borderId="7" xfId="0" applyFont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166" fontId="12" fillId="0" borderId="8" xfId="0" applyNumberFormat="1" applyFont="1" applyBorder="1" applyAlignment="1">
      <alignment horizontal="right" vertical="top" wrapText="1"/>
    </xf>
    <xf numFmtId="166" fontId="12" fillId="0" borderId="9" xfId="0" applyNumberFormat="1" applyFont="1" applyBorder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6" fontId="1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1" wrapText="1"/>
    </xf>
    <xf numFmtId="0" fontId="15" fillId="0" borderId="0" xfId="0" applyFont="1" applyAlignment="1">
      <alignment vertical="top" wrapText="1"/>
    </xf>
    <xf numFmtId="166" fontId="15" fillId="0" borderId="0" xfId="0" applyNumberFormat="1" applyFont="1" applyAlignment="1">
      <alignment horizontal="right" vertical="top" indent="1" wrapText="1"/>
    </xf>
    <xf numFmtId="166" fontId="15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2" fillId="0" borderId="18" xfId="0" applyFont="1" applyBorder="1" applyAlignment="1">
      <alignment vertical="top" wrapText="1"/>
    </xf>
    <xf numFmtId="166" fontId="12" fillId="0" borderId="0" xfId="0" applyNumberFormat="1" applyFont="1" applyAlignment="1">
      <alignment vertical="top" wrapText="1"/>
    </xf>
    <xf numFmtId="166" fontId="1" fillId="0" borderId="0" xfId="0" applyNumberFormat="1" applyFont="1" applyAlignment="1">
      <alignment vertical="top" wrapText="1"/>
    </xf>
    <xf numFmtId="166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6" fontId="12" fillId="0" borderId="21" xfId="0" applyNumberFormat="1" applyFont="1" applyBorder="1" applyAlignment="1">
      <alignment vertical="top" wrapText="1"/>
    </xf>
    <xf numFmtId="166" fontId="1" fillId="0" borderId="21" xfId="0" applyNumberFormat="1" applyFont="1" applyBorder="1" applyAlignment="1">
      <alignment vertical="top" wrapText="1"/>
    </xf>
    <xf numFmtId="166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6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6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4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9" fontId="6" fillId="0" borderId="12" xfId="0" applyNumberFormat="1" applyFont="1" applyBorder="1" applyAlignment="1" applyProtection="1">
      <alignment horizontal="right" vertical="top" wrapText="1"/>
      <protection locked="0"/>
    </xf>
    <xf numFmtId="166" fontId="6" fillId="0" borderId="12" xfId="0" applyNumberFormat="1" applyFont="1" applyBorder="1" applyAlignment="1" applyProtection="1">
      <alignment horizontal="right" vertical="top" wrapText="1"/>
      <protection locked="0"/>
    </xf>
    <xf numFmtId="166" fontId="6" fillId="0" borderId="6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309563</xdr:colOff>
      <xdr:row>1</xdr:row>
      <xdr:rowOff>42863</xdr:rowOff>
    </xdr:from>
    <xdr:to>
      <xdr:col>6</xdr:col>
      <xdr:colOff>532313</xdr:colOff>
      <xdr:row>9</xdr:row>
      <xdr:rowOff>75899</xdr:rowOff>
    </xdr:to>
    <xdr:pic>
      <xdr:nvPicPr>
        <xdr:cNvPr id="2" name="Picture 1" descr="{cd340667-cacb-482f-bfef-72d5c99d96dd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763" y="157163"/>
          <a:ext cx="1080000" cy="94743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78</xdr:row>
      <xdr:rowOff>23813</xdr:rowOff>
    </xdr:from>
    <xdr:to>
      <xdr:col>1</xdr:col>
      <xdr:colOff>641350</xdr:colOff>
      <xdr:row>82</xdr:row>
      <xdr:rowOff>95817</xdr:rowOff>
    </xdr:to>
    <xdr:pic>
      <xdr:nvPicPr>
        <xdr:cNvPr id="3" name="Picture 2" descr="{5b1c264b-696b-47c5-aee8-8d1161fe6821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8939213"/>
          <a:ext cx="603250" cy="52920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95250</xdr:rowOff>
    </xdr:from>
    <xdr:to>
      <xdr:col>1</xdr:col>
      <xdr:colOff>636587</xdr:colOff>
      <xdr:row>67</xdr:row>
      <xdr:rowOff>13955</xdr:rowOff>
    </xdr:to>
    <xdr:pic>
      <xdr:nvPicPr>
        <xdr:cNvPr id="4" name="Picture 3" descr="{cbcc94fd-2749-472d-a5ec-ca7412d66ba0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7524750"/>
          <a:ext cx="603250" cy="147305"/>
        </a:xfrm>
        <a:prstGeom prst="rect">
          <a:avLst/>
        </a:prstGeom>
      </xdr:spPr>
    </xdr:pic>
    <xdr:clientData/>
  </xdr:twoCellAnchor>
  <xdr:twoCellAnchor>
    <xdr:from>
      <xdr:col>4</xdr:col>
      <xdr:colOff>71438</xdr:colOff>
      <xdr:row>69</xdr:row>
      <xdr:rowOff>42863</xdr:rowOff>
    </xdr:from>
    <xdr:to>
      <xdr:col>7</xdr:col>
      <xdr:colOff>900113</xdr:colOff>
      <xdr:row>75</xdr:row>
      <xdr:rowOff>71438</xdr:rowOff>
    </xdr:to>
    <xdr:sp macro="" textlink="Paramètres!C3">
      <xdr:nvSpPr>
        <xdr:cNvPr id="5" name="TextBox 4"/>
        <xdr:cNvSpPr txBox="1"/>
      </xdr:nvSpPr>
      <xdr:spPr>
        <a:xfrm>
          <a:off x="2995613" y="7929563"/>
          <a:ext cx="3476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fld id="{B8ADDEFE-BF52-4FD4-8C5D-6B85EF6FF707}" type="TxLink">
            <a:rPr lang="en-US" sz="1400" b="1">
              <a:latin typeface="Arial"/>
              <a:cs typeface="Arial"/>
            </a:rPr>
            <a:t/>
          </a:fld>
          <a:endParaRPr lang="en-US" sz="1400" b="1"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" customHeight="1">
      <c r="B1" s="1"/>
      <c r="C1" s="2"/>
      <c r="D1" s="3"/>
      <c r="E1" s="3"/>
      <c r="F1" s="3"/>
      <c r="G1" s="3"/>
      <c r="H1" s="3"/>
      <c r="I1" s="4"/>
    </row>
    <row r="2" spans="2:9" ht="9.0" customHeight="1">
      <c r="B2" s="5"/>
      <c r="C2" s="6"/>
      <c r="D2" s="7"/>
      <c r="E2" s="7"/>
      <c r="F2" s="7"/>
      <c r="G2" s="7"/>
      <c r="H2" s="7"/>
      <c r="I2" s="8"/>
    </row>
    <row r="3" spans="2:9" ht="9.0" customHeight="1">
      <c r="B3" s="5"/>
      <c r="C3" s="6"/>
      <c r="D3" s="7"/>
      <c r="E3" s="7"/>
      <c r="F3" s="7"/>
      <c r="G3" s="7"/>
      <c r="H3" s="7"/>
      <c r="I3" s="8"/>
    </row>
    <row r="4" spans="2:9" ht="9.0" customHeight="1">
      <c r="B4" s="5"/>
      <c r="C4" s="6"/>
      <c r="D4" s="7"/>
      <c r="E4" s="7"/>
      <c r="F4" s="7"/>
      <c r="G4" s="7"/>
      <c r="H4" s="7"/>
      <c r="I4" s="8"/>
    </row>
    <row r="5" spans="2:9" ht="9.0" customHeight="1">
      <c r="B5" s="5"/>
      <c r="C5" s="6"/>
      <c r="D5" s="7"/>
      <c r="E5" s="7"/>
      <c r="F5" s="7"/>
      <c r="G5" s="7"/>
      <c r="H5" s="7"/>
      <c r="I5" s="8"/>
    </row>
    <row r="6" spans="2:9" ht="9.0" customHeight="1">
      <c r="B6" s="5"/>
      <c r="C6" s="6"/>
      <c r="D6" s="7"/>
      <c r="E6" s="7"/>
      <c r="F6" s="7"/>
      <c r="G6" s="7"/>
      <c r="H6" s="7"/>
      <c r="I6" s="8"/>
    </row>
    <row r="7" spans="2:9" ht="9.0" customHeight="1">
      <c r="B7" s="5"/>
      <c r="C7" s="6"/>
      <c r="D7" s="7"/>
      <c r="E7" s="7"/>
      <c r="F7" s="7"/>
      <c r="G7" s="7"/>
      <c r="H7" s="7"/>
      <c r="I7" s="8"/>
    </row>
    <row r="8" spans="2:9" ht="9.0" customHeight="1">
      <c r="B8" s="5"/>
      <c r="C8" s="6"/>
      <c r="D8" s="7"/>
      <c r="E8" s="7"/>
      <c r="F8" s="7"/>
      <c r="G8" s="7"/>
      <c r="H8" s="7"/>
      <c r="I8" s="8"/>
    </row>
    <row r="9" spans="2:9" ht="9.0" customHeight="1">
      <c r="B9" s="5"/>
      <c r="C9" s="6"/>
      <c r="D9" s="7"/>
      <c r="E9" s="7"/>
      <c r="F9" s="7"/>
      <c r="G9" s="7"/>
      <c r="H9" s="7"/>
      <c r="I9" s="8"/>
    </row>
    <row r="10" spans="2:9" ht="9.0" customHeight="1">
      <c r="B10" s="5"/>
      <c r="C10" s="6"/>
      <c r="D10" s="7"/>
      <c r="E10" s="7"/>
      <c r="F10" s="7"/>
      <c r="G10" s="7"/>
      <c r="H10" s="7"/>
      <c r="I10" s="8"/>
    </row>
    <row r="11" spans="2:9" ht="9.0" customHeight="1">
      <c r="B11" s="5"/>
      <c r="C11" s="6"/>
      <c r="D11" s="7"/>
      <c r="E11" s="9">
        <f>IF('Paramètres'!C5&lt;&gt;"",'Paramètres'!C5,"")</f>
        <v>0</v>
      </c>
      <c r="F11" s="9"/>
      <c r="G11" s="9"/>
      <c r="H11" s="9"/>
      <c r="I11" s="8"/>
    </row>
    <row r="12" spans="2:9" ht="9.0" customHeight="1">
      <c r="B12" s="5"/>
      <c r="C12" s="6"/>
      <c r="D12" s="7"/>
      <c r="E12" s="9"/>
      <c r="F12" s="9"/>
      <c r="G12" s="9"/>
      <c r="H12" s="9"/>
      <c r="I12" s="8"/>
    </row>
    <row r="13" spans="2:9" ht="9.0" customHeight="1">
      <c r="B13" s="5"/>
      <c r="C13" s="6"/>
      <c r="D13" s="7"/>
      <c r="E13" s="9"/>
      <c r="F13" s="9"/>
      <c r="G13" s="9"/>
      <c r="H13" s="9"/>
      <c r="I13" s="8"/>
    </row>
    <row r="14" spans="2:9" ht="9.0" customHeight="1">
      <c r="B14" s="5"/>
      <c r="C14" s="6"/>
      <c r="D14" s="7"/>
      <c r="E14" s="9"/>
      <c r="F14" s="9"/>
      <c r="G14" s="9"/>
      <c r="H14" s="9"/>
      <c r="I14" s="8"/>
    </row>
    <row r="15" spans="2:9" ht="9.0" customHeight="1">
      <c r="B15" s="5"/>
      <c r="C15" s="6"/>
      <c r="D15" s="7"/>
      <c r="E15" s="9"/>
      <c r="F15" s="9"/>
      <c r="G15" s="9"/>
      <c r="H15" s="9"/>
      <c r="I15" s="8"/>
    </row>
    <row r="16" spans="2:9" ht="9.0" customHeight="1">
      <c r="B16" s="5"/>
      <c r="C16" s="6"/>
      <c r="D16" s="7"/>
      <c r="E16" s="9"/>
      <c r="F16" s="9"/>
      <c r="G16" s="9"/>
      <c r="H16" s="9"/>
      <c r="I16" s="8"/>
    </row>
    <row r="17" spans="2:9" ht="9.0" customHeight="1">
      <c r="B17" s="5"/>
      <c r="C17" s="6"/>
      <c r="D17" s="7"/>
      <c r="E17" s="9"/>
      <c r="F17" s="9"/>
      <c r="G17" s="9"/>
      <c r="H17" s="9"/>
      <c r="I17" s="8"/>
    </row>
    <row r="18" spans="2:9" ht="9.0" customHeight="1">
      <c r="B18" s="5"/>
      <c r="C18" s="6"/>
      <c r="D18" s="7"/>
      <c r="E18" s="9"/>
      <c r="F18" s="9"/>
      <c r="G18" s="9"/>
      <c r="H18" s="9"/>
      <c r="I18" s="8"/>
    </row>
    <row r="19" spans="2:9" ht="9.0" customHeight="1">
      <c r="B19" s="5"/>
      <c r="C19" s="6"/>
      <c r="D19" s="7"/>
      <c r="E19" s="9"/>
      <c r="F19" s="9"/>
      <c r="G19" s="9"/>
      <c r="H19" s="9"/>
      <c r="I19" s="8"/>
    </row>
    <row r="20" spans="2:9" ht="9.0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>0</v>
      </c>
      <c r="F20" s="9"/>
      <c r="G20" s="9"/>
      <c r="H20" s="9"/>
      <c r="I20" s="8"/>
    </row>
    <row r="21" spans="2:9" ht="9.0" customHeight="1">
      <c r="B21" s="5"/>
      <c r="C21" s="6"/>
      <c r="D21" s="7"/>
      <c r="E21" s="9"/>
      <c r="F21" s="9"/>
      <c r="G21" s="9"/>
      <c r="H21" s="9"/>
      <c r="I21" s="8"/>
    </row>
    <row r="22" spans="2:9" ht="9.0" customHeight="1">
      <c r="B22" s="5"/>
      <c r="C22" s="6"/>
      <c r="D22" s="7"/>
      <c r="E22" s="9"/>
      <c r="F22" s="9"/>
      <c r="G22" s="9"/>
      <c r="H22" s="9"/>
      <c r="I22" s="8"/>
    </row>
    <row r="23" spans="2:9" ht="9.0" customHeight="1">
      <c r="B23" s="5"/>
      <c r="C23" s="6"/>
      <c r="D23" s="7"/>
      <c r="E23" s="9"/>
      <c r="F23" s="9"/>
      <c r="G23" s="9"/>
      <c r="H23" s="9"/>
      <c r="I23" s="8"/>
    </row>
    <row r="24" spans="2:9" ht="9.0" customHeight="1">
      <c r="B24" s="5"/>
      <c r="C24" s="6"/>
      <c r="D24" s="7"/>
      <c r="E24" s="9"/>
      <c r="F24" s="9"/>
      <c r="G24" s="9"/>
      <c r="H24" s="9"/>
      <c r="I24" s="8"/>
    </row>
    <row r="25" spans="2:9" ht="9.0" customHeight="1">
      <c r="B25" s="5"/>
      <c r="C25" s="6"/>
      <c r="D25" s="7"/>
      <c r="E25" s="9"/>
      <c r="F25" s="9"/>
      <c r="G25" s="9"/>
      <c r="H25" s="9"/>
      <c r="I25" s="8"/>
    </row>
    <row r="26" spans="2:9" ht="9.0" customHeight="1">
      <c r="B26" s="5"/>
      <c r="C26" s="6"/>
      <c r="D26" s="7"/>
      <c r="E26" s="9"/>
      <c r="F26" s="9"/>
      <c r="G26" s="9"/>
      <c r="H26" s="9"/>
      <c r="I26" s="8"/>
    </row>
    <row r="27" spans="2:9" ht="9.0" customHeight="1">
      <c r="B27" s="5"/>
      <c r="C27" s="6"/>
      <c r="D27" s="7"/>
      <c r="E27" s="9"/>
      <c r="F27" s="9"/>
      <c r="G27" s="9"/>
      <c r="H27" s="9"/>
      <c r="I27" s="8"/>
    </row>
    <row r="28" spans="2:9" ht="9.0" customHeight="1">
      <c r="B28" s="5"/>
      <c r="C28" s="6"/>
      <c r="D28" s="7"/>
      <c r="E28" s="7"/>
      <c r="F28" s="7"/>
      <c r="G28" s="7"/>
      <c r="H28" s="7"/>
      <c r="I28" s="8"/>
    </row>
    <row r="29" spans="2:9" ht="9.0" customHeight="1">
      <c r="B29" s="5"/>
      <c r="C29" s="6"/>
      <c r="D29" s="7"/>
      <c r="E29" s="7"/>
      <c r="F29" s="7"/>
      <c r="G29" s="7"/>
      <c r="H29" s="7"/>
      <c r="I29" s="8"/>
    </row>
    <row r="30" spans="2:9" ht="9.0" customHeight="1">
      <c r="B30" s="5"/>
      <c r="C30" s="6"/>
      <c r="D30" s="7"/>
      <c r="E30" s="7"/>
      <c r="F30" s="7"/>
      <c r="G30" s="7"/>
      <c r="H30" s="7"/>
      <c r="I30" s="8"/>
    </row>
    <row r="31" spans="2:9" ht="9.0" customHeight="1">
      <c r="B31" s="5"/>
      <c r="C31" s="6"/>
      <c r="D31" s="7"/>
      <c r="E31" s="7"/>
      <c r="F31" s="7"/>
      <c r="G31" s="7"/>
      <c r="H31" s="7"/>
      <c r="I31" s="8"/>
    </row>
    <row r="32" spans="2:9" ht="9.0" customHeight="1">
      <c r="B32" s="5"/>
      <c r="C32" s="6"/>
      <c r="D32" s="7"/>
      <c r="E32" s="7"/>
      <c r="F32" s="7"/>
      <c r="G32" s="7"/>
      <c r="H32" s="7"/>
      <c r="I32" s="8"/>
    </row>
    <row r="33" spans="2:9" ht="9.0" customHeight="1">
      <c r="B33" s="5"/>
      <c r="C33" s="6"/>
      <c r="D33" s="7"/>
      <c r="E33" s="7"/>
      <c r="F33" s="7"/>
      <c r="G33" s="7"/>
      <c r="H33" s="7"/>
      <c r="I33" s="8"/>
    </row>
    <row r="34" spans="2:9" ht="9.0" customHeight="1">
      <c r="B34" s="5"/>
      <c r="C34" s="6"/>
      <c r="D34" s="7"/>
      <c r="E34" s="7"/>
      <c r="F34" s="7"/>
      <c r="G34" s="7"/>
      <c r="H34" s="7"/>
      <c r="I34" s="8"/>
    </row>
    <row r="35" spans="2:9" ht="9.0" customHeight="1">
      <c r="B35" s="5"/>
      <c r="C35" s="6"/>
      <c r="D35" s="7"/>
      <c r="E35" s="7"/>
      <c r="F35" s="7"/>
      <c r="G35" s="7"/>
      <c r="H35" s="7"/>
      <c r="I35" s="8"/>
    </row>
    <row r="36" spans="2:9" ht="9.0" customHeight="1">
      <c r="B36" s="5"/>
      <c r="C36" s="6"/>
      <c r="D36" s="7"/>
      <c r="E36" s="7"/>
      <c r="F36" s="7"/>
      <c r="G36" s="7"/>
      <c r="H36" s="7"/>
      <c r="I36" s="8"/>
    </row>
    <row r="37" spans="2:9" ht="9.0" customHeight="1">
      <c r="B37" s="5"/>
      <c r="C37" s="6"/>
      <c r="D37" s="7"/>
      <c r="E37" s="7"/>
      <c r="F37" s="7"/>
      <c r="G37" s="7"/>
      <c r="H37" s="7"/>
      <c r="I37" s="8"/>
    </row>
    <row r="38" spans="2:9" ht="9.0" customHeight="1">
      <c r="B38" s="5"/>
      <c r="C38" s="6"/>
      <c r="D38" s="7"/>
      <c r="E38" s="7"/>
      <c r="F38" s="7"/>
      <c r="G38" s="7"/>
      <c r="H38" s="7"/>
      <c r="I38" s="8"/>
    </row>
    <row r="39" spans="2:9" ht="9.0" customHeight="1">
      <c r="B39" s="5"/>
      <c r="C39" s="6"/>
      <c r="D39" s="7"/>
      <c r="E39" s="7"/>
      <c r="F39" s="7"/>
      <c r="G39" s="7"/>
      <c r="H39" s="7"/>
      <c r="I39" s="8"/>
    </row>
    <row r="40" spans="2:9" ht="9.0" customHeight="1">
      <c r="B40" s="5"/>
      <c r="C40" s="6"/>
      <c r="D40" s="7"/>
      <c r="E40" s="7"/>
      <c r="F40" s="7"/>
      <c r="G40" s="7"/>
      <c r="H40" s="7"/>
      <c r="I40" s="8"/>
    </row>
    <row r="41" spans="2:9" ht="9.0" customHeight="1">
      <c r="B41" s="5"/>
      <c r="C41" s="6"/>
      <c r="D41" s="7"/>
      <c r="E41" s="7"/>
      <c r="F41" s="7"/>
      <c r="G41" s="7"/>
      <c r="H41" s="7"/>
      <c r="I41" s="8"/>
    </row>
    <row r="42" spans="2:9" ht="9.0" customHeight="1">
      <c r="B42" s="5"/>
      <c r="C42" s="6"/>
      <c r="D42" s="7"/>
      <c r="E42" s="7"/>
      <c r="F42" s="7"/>
      <c r="G42" s="7"/>
      <c r="H42" s="7"/>
      <c r="I42" s="8"/>
    </row>
    <row r="43" spans="2:9" ht="9.0" customHeight="1">
      <c r="B43" s="5"/>
      <c r="C43" s="6"/>
      <c r="D43" s="7"/>
      <c r="E43" s="7"/>
      <c r="F43" s="7"/>
      <c r="G43" s="7"/>
      <c r="H43" s="7"/>
      <c r="I43" s="8"/>
    </row>
    <row r="44" spans="2:9" ht="9.0" customHeight="1">
      <c r="B44" s="5"/>
      <c r="C44" s="6"/>
      <c r="D44" s="7"/>
      <c r="E44" s="7"/>
      <c r="F44" s="7"/>
      <c r="G44" s="7"/>
      <c r="H44" s="7"/>
      <c r="I44" s="8"/>
    </row>
    <row r="45" spans="2:9" ht="9.0" customHeight="1">
      <c r="B45" s="5"/>
      <c r="C45" s="6"/>
      <c r="D45" s="7"/>
      <c r="E45" s="7"/>
      <c r="F45" s="7"/>
      <c r="G45" s="7"/>
      <c r="H45" s="7"/>
      <c r="I45" s="8"/>
    </row>
    <row r="46" spans="2:9" ht="9.0" customHeight="1">
      <c r="B46" s="5"/>
      <c r="C46" s="6"/>
      <c r="D46" s="7"/>
      <c r="E46" s="7"/>
      <c r="F46" s="7"/>
      <c r="G46" s="7"/>
      <c r="H46" s="7"/>
      <c r="I46" s="8"/>
    </row>
    <row r="47" spans="2:9" ht="9.0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" customHeight="1">
      <c r="B48" s="5"/>
      <c r="C48" s="6"/>
      <c r="D48" s="7"/>
      <c r="E48" s="7"/>
      <c r="F48" s="7"/>
      <c r="G48" s="7"/>
      <c r="H48" s="7"/>
      <c r="I48" s="8"/>
    </row>
    <row r="49" spans="2:9" ht="9.0" customHeight="1">
      <c r="B49" s="5"/>
      <c r="C49" s="6"/>
      <c r="D49" s="7"/>
      <c r="E49" s="7"/>
      <c r="F49" s="7"/>
      <c r="G49" s="7"/>
      <c r="H49" s="7"/>
      <c r="I49" s="8"/>
    </row>
    <row r="50" spans="2:9" ht="9.0" customHeight="1">
      <c r="B50" s="5"/>
      <c r="C50" s="6"/>
      <c r="D50" s="7"/>
      <c r="E50" s="7"/>
      <c r="F50" s="7"/>
      <c r="G50" s="7"/>
      <c r="H50" s="7"/>
      <c r="I50" s="8"/>
    </row>
    <row r="51" spans="2:9" ht="9.0" customHeight="1">
      <c r="B51" s="5"/>
      <c r="C51" s="6"/>
      <c r="D51" s="7"/>
      <c r="E51" s="7"/>
      <c r="F51" s="7"/>
      <c r="G51" s="7"/>
      <c r="H51" s="7"/>
      <c r="I51" s="8"/>
    </row>
    <row r="52" spans="2:9" ht="9.0" customHeight="1">
      <c r="B52" s="5"/>
      <c r="C52" s="6"/>
      <c r="D52" s="7"/>
      <c r="E52" s="7"/>
      <c r="F52" s="7"/>
      <c r="G52" s="7"/>
      <c r="H52" s="7"/>
      <c r="I52" s="8"/>
    </row>
    <row r="53" spans="2:9" ht="9.0" customHeight="1">
      <c r="B53" s="5"/>
      <c r="C53" s="6"/>
      <c r="D53" s="7"/>
      <c r="E53" s="7"/>
      <c r="F53" s="7"/>
      <c r="G53" s="7"/>
      <c r="H53" s="7"/>
      <c r="I53" s="8"/>
    </row>
    <row r="54" spans="2:9" ht="9.0" customHeight="1">
      <c r="B54" s="5"/>
      <c r="C54" s="6"/>
      <c r="D54" s="7"/>
      <c r="E54" s="7"/>
      <c r="F54" s="7"/>
      <c r="G54" s="7"/>
      <c r="H54" s="7"/>
      <c r="I54" s="8"/>
    </row>
    <row r="55" spans="2:9" ht="9.0" customHeight="1">
      <c r="B55" s="5"/>
      <c r="C55" s="6"/>
      <c r="D55" s="7"/>
      <c r="E55" s="7"/>
      <c r="F55" s="7"/>
      <c r="G55" s="7"/>
      <c r="H55" s="7"/>
      <c r="I55" s="8"/>
    </row>
    <row r="56" spans="2:9" ht="9.0" customHeight="1">
      <c r="B56" s="5"/>
      <c r="C56" s="6"/>
      <c r="D56" s="7"/>
      <c r="E56" s="7"/>
      <c r="F56" s="7"/>
      <c r="G56" s="7"/>
      <c r="H56" s="7"/>
      <c r="I56" s="8"/>
    </row>
    <row r="57" spans="2:9" ht="9.0" customHeight="1">
      <c r="B57" s="5"/>
      <c r="C57" s="6"/>
      <c r="D57" s="7"/>
      <c r="E57" s="7"/>
      <c r="F57" s="7"/>
      <c r="G57" s="7"/>
      <c r="H57" s="7"/>
      <c r="I57" s="8"/>
    </row>
    <row r="58" spans="2:9" ht="9.0" customHeight="1">
      <c r="B58" s="5"/>
      <c r="C58" s="6"/>
      <c r="D58" s="7"/>
      <c r="E58" s="7"/>
      <c r="F58" s="7"/>
      <c r="G58" s="7"/>
      <c r="H58" s="7"/>
      <c r="I58" s="8"/>
    </row>
    <row r="59" spans="2:9" ht="9.0" customHeight="1">
      <c r="B59" s="5"/>
      <c r="C59" s="6"/>
      <c r="D59" s="7"/>
      <c r="E59" s="7"/>
      <c r="F59" s="7"/>
      <c r="G59" s="7"/>
      <c r="H59" s="7"/>
      <c r="I59" s="8"/>
    </row>
    <row r="60" spans="2:9" ht="9.0" customHeight="1">
      <c r="B60" s="5"/>
      <c r="C60" s="6"/>
      <c r="D60" s="7"/>
      <c r="E60" s="11">
        <f>IF('Paramètres'!C9&lt;&gt;"",'Paramètres'!C9,"")</f>
        <v>0</v>
      </c>
      <c r="F60" s="11"/>
      <c r="G60" s="11"/>
      <c r="H60" s="11"/>
      <c r="I60" s="8"/>
    </row>
    <row r="61" spans="2:9" ht="9.0" customHeight="1">
      <c r="B61" s="5"/>
      <c r="C61" s="6"/>
      <c r="D61" s="7"/>
      <c r="E61" s="11"/>
      <c r="F61" s="11"/>
      <c r="G61" s="11"/>
      <c r="H61" s="11"/>
      <c r="I61" s="8"/>
    </row>
    <row r="62" spans="2:9" ht="9.0" customHeight="1">
      <c r="B62" s="5"/>
      <c r="C62" s="6"/>
      <c r="D62" s="7"/>
      <c r="E62" s="11"/>
      <c r="F62" s="11"/>
      <c r="G62" s="11"/>
      <c r="H62" s="11"/>
      <c r="I62" s="8"/>
    </row>
    <row r="63" spans="2:9" ht="9.0" customHeight="1">
      <c r="B63" s="5"/>
      <c r="C63" s="6"/>
      <c r="D63" s="7"/>
      <c r="E63" s="11">
        <f>IF('Paramètres'!C11&lt;&gt;"",'Paramètres'!C11,"")</f>
        <v>0</v>
      </c>
      <c r="F63" s="11"/>
      <c r="G63" s="11"/>
      <c r="H63" s="11"/>
      <c r="I63" s="8"/>
    </row>
    <row r="64" spans="2:9" ht="9.0" customHeight="1">
      <c r="B64" s="5"/>
      <c r="C64" s="12" t="s">
        <v>7</v>
      </c>
      <c r="D64" s="7"/>
      <c r="E64" s="11"/>
      <c r="F64" s="11"/>
      <c r="G64" s="11"/>
      <c r="H64" s="11"/>
      <c r="I64" s="8"/>
    </row>
    <row r="65" spans="2:9" ht="9.0" customHeight="1">
      <c r="B65" s="5"/>
      <c r="C65" s="6"/>
      <c r="D65" s="7"/>
      <c r="E65" s="11"/>
      <c r="F65" s="11"/>
      <c r="G65" s="11"/>
      <c r="H65" s="11"/>
      <c r="I65" s="8"/>
    </row>
    <row r="66" spans="2:9" ht="9.0" customHeight="1">
      <c r="B66" s="5"/>
      <c r="C66" s="6"/>
      <c r="D66" s="7"/>
      <c r="E66" s="11"/>
      <c r="F66" s="11"/>
      <c r="G66" s="11"/>
      <c r="H66" s="11"/>
      <c r="I66" s="8"/>
    </row>
    <row r="67" spans="2:9" ht="9.0" customHeight="1">
      <c r="B67" s="5"/>
      <c r="C67" s="6"/>
      <c r="D67" s="7"/>
      <c r="E67" s="11"/>
      <c r="F67" s="11"/>
      <c r="G67" s="11"/>
      <c r="H67" s="11"/>
      <c r="I67" s="8"/>
    </row>
    <row r="68" spans="2:9" ht="9.0" customHeight="1">
      <c r="B68" s="5"/>
      <c r="C68" s="6"/>
      <c r="D68" s="7"/>
      <c r="E68" s="11"/>
      <c r="F68" s="11"/>
      <c r="G68" s="11"/>
      <c r="H68" s="11"/>
      <c r="I68" s="8"/>
    </row>
    <row r="69" spans="2:9" ht="9.0" customHeight="1">
      <c r="B69" s="5"/>
      <c r="C69" s="6"/>
      <c r="D69" s="7"/>
      <c r="E69" s="11"/>
      <c r="F69" s="11"/>
      <c r="G69" s="11"/>
      <c r="H69" s="11"/>
      <c r="I69" s="8"/>
    </row>
    <row r="70" spans="2:9" ht="9.0" customHeight="1">
      <c r="B70" s="5"/>
      <c r="C70" s="6"/>
      <c r="D70" s="7"/>
      <c r="E70" s="7"/>
      <c r="F70" s="7"/>
      <c r="G70" s="7"/>
      <c r="H70" s="7"/>
      <c r="I70" s="8"/>
    </row>
    <row r="71" spans="2:9" ht="9.0" customHeight="1">
      <c r="B71" s="5"/>
      <c r="C71" s="12" t="s">
        <v>6</v>
      </c>
      <c r="D71" s="7"/>
      <c r="E71" s="7"/>
      <c r="F71" s="7"/>
      <c r="G71" s="7"/>
      <c r="H71" s="7"/>
      <c r="I71" s="8"/>
    </row>
    <row r="72" spans="2:9" ht="9.0" customHeight="1">
      <c r="B72" s="5"/>
      <c r="C72" s="6"/>
      <c r="D72" s="7"/>
      <c r="E72" s="7"/>
      <c r="F72" s="7"/>
      <c r="G72" s="7"/>
      <c r="H72" s="7"/>
      <c r="I72" s="8"/>
    </row>
    <row r="73" spans="2:9" ht="9.0" customHeight="1">
      <c r="B73" s="5"/>
      <c r="C73" s="6"/>
      <c r="D73" s="7"/>
      <c r="E73" s="7"/>
      <c r="F73" s="7"/>
      <c r="G73" s="7"/>
      <c r="H73" s="7"/>
      <c r="I73" s="8"/>
    </row>
    <row r="74" spans="2:9" ht="9.0" customHeight="1">
      <c r="B74" s="5"/>
      <c r="C74" s="6"/>
      <c r="D74" s="7"/>
      <c r="E74" s="7"/>
      <c r="F74" s="7"/>
      <c r="G74" s="7"/>
      <c r="H74" s="7"/>
      <c r="I74" s="8"/>
    </row>
    <row r="75" spans="2:9" ht="9.0" customHeight="1">
      <c r="B75" s="5"/>
      <c r="C75" s="6"/>
      <c r="D75" s="7"/>
      <c r="E75" s="7"/>
      <c r="F75" s="7"/>
      <c r="G75" s="7"/>
      <c r="H75" s="7"/>
      <c r="I75" s="8"/>
    </row>
    <row r="76" spans="2:9" ht="9.0" customHeight="1">
      <c r="B76" s="5"/>
      <c r="C76" s="6"/>
      <c r="D76" s="7"/>
      <c r="E76" s="7"/>
      <c r="F76" s="7"/>
      <c r="G76" s="7"/>
      <c r="H76" s="7"/>
      <c r="I76" s="8"/>
    </row>
    <row r="77" spans="2:9" ht="9.0" customHeight="1">
      <c r="B77" s="5"/>
      <c r="C77" s="6"/>
      <c r="D77" s="7"/>
      <c r="E77" s="7"/>
      <c r="F77" s="7"/>
      <c r="G77" s="7"/>
      <c r="H77" s="7"/>
      <c r="I77" s="8"/>
    </row>
    <row r="78" spans="2:9" ht="9.0" customHeight="1">
      <c r="B78" s="5"/>
      <c r="C78" s="12" t="s">
        <v>5</v>
      </c>
      <c r="D78" s="7"/>
      <c r="E78" s="7"/>
      <c r="F78" s="13" t="s">
        <v>0</v>
      </c>
      <c r="G78" s="13">
        <f>IF('Paramètres'!C7&lt;&gt;"",'Paramètres'!C7,"")</f>
        <v>0</v>
      </c>
      <c r="H78" s="7"/>
      <c r="I78" s="8"/>
    </row>
    <row r="79" spans="2:9" ht="9.0" customHeight="1">
      <c r="B79" s="5"/>
      <c r="C79" s="6"/>
      <c r="D79" s="7"/>
      <c r="E79" s="7"/>
      <c r="F79" s="13"/>
      <c r="G79" s="13"/>
      <c r="H79" s="7"/>
      <c r="I79" s="8"/>
    </row>
    <row r="80" spans="2:9" ht="9.0" customHeight="1">
      <c r="B80" s="5"/>
      <c r="C80" s="6"/>
      <c r="D80" s="7"/>
      <c r="E80" s="7"/>
      <c r="F80" s="13" t="s">
        <v>1</v>
      </c>
      <c r="G80" s="13">
        <f>IF('Paramètres'!C13&lt;&gt;"",'Paramètres'!C13,"")</f>
        <v>0</v>
      </c>
      <c r="H80" s="7"/>
      <c r="I80" s="8"/>
    </row>
    <row r="81" spans="2:9" ht="9.0" customHeight="1">
      <c r="B81" s="5"/>
      <c r="C81" s="6"/>
      <c r="D81" s="7"/>
      <c r="E81" s="7"/>
      <c r="F81" s="13"/>
      <c r="G81" s="13"/>
      <c r="H81" s="7"/>
      <c r="I81" s="8"/>
    </row>
    <row r="82" spans="2:9" ht="9.0" customHeight="1">
      <c r="B82" s="5"/>
      <c r="C82" s="6"/>
      <c r="D82" s="7"/>
      <c r="E82" s="7"/>
      <c r="F82" s="13" t="s">
        <v>2</v>
      </c>
      <c r="G82" s="13">
        <f>IF('Paramètres'!C15&lt;&gt;"",'Paramètres'!C15,"")</f>
        <v>0</v>
      </c>
      <c r="H82" s="7"/>
      <c r="I82" s="8"/>
    </row>
    <row r="83" spans="2:9" ht="9.0" customHeight="1">
      <c r="B83" s="5"/>
      <c r="C83" s="6"/>
      <c r="D83" s="7"/>
      <c r="E83" s="7"/>
      <c r="F83" s="13"/>
      <c r="G83" s="13"/>
      <c r="H83" s="7"/>
      <c r="I83" s="8"/>
    </row>
    <row r="84" spans="2:9" ht="9.0" customHeight="1">
      <c r="B84" s="5"/>
      <c r="C84" s="6"/>
      <c r="D84" s="7"/>
      <c r="E84" s="7"/>
      <c r="F84" s="13" t="s">
        <v>3</v>
      </c>
      <c r="G84" s="13">
        <f>IF('Paramètres'!C17&lt;&gt;"",'Paramètres'!C17,"")</f>
        <v>0</v>
      </c>
      <c r="H84" s="7"/>
      <c r="I84" s="8"/>
    </row>
    <row r="85" spans="2:9" ht="9.0" customHeight="1">
      <c r="B85" s="5"/>
      <c r="C85" s="6"/>
      <c r="D85" s="7"/>
      <c r="E85" s="7"/>
      <c r="F85" s="13"/>
      <c r="G85" s="13"/>
      <c r="H85" s="7"/>
      <c r="I85" s="8"/>
    </row>
    <row r="86" spans="2:9" ht="9.0" customHeight="1">
      <c r="B86" s="14"/>
      <c r="C86" s="15"/>
      <c r="D86" s="16"/>
      <c r="E86" s="16"/>
      <c r="F86" s="16"/>
      <c r="G86" s="16"/>
      <c r="H86" s="16"/>
      <c r="I86" s="17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133"/>
  <sheetViews>
    <sheetView showGridLines="0" tabSelected="1" workbookViewId="0">
      <pane ySplit="3" topLeftCell="A4" activePane="bottomLeft" state="frozen"/>
      <selection pane="bottomLeft" activeCell="I12" sqref="I12"/>
    </sheetView>
  </sheetViews>
  <sheetFormatPr defaultRowHeight="15"/>
  <cols>
    <col min="1" max="1" width="0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customWidth="1"/>
    <col min="9" max="9" width="12.5703125" customWidth="1"/>
    <col min="10" max="10" width="12.5703125" customWidth="1"/>
    <col min="11" max="11" width="0" customWidth="1"/>
    <col min="12" max="12" width="0" customWidth="1"/>
    <col min="13" max="13" width="0" customWidth="1"/>
    <col min="14" max="14" width="0" customWidth="1"/>
    <col min="15" max="15" width="0" customWidth="1"/>
    <col min="16" max="16" width="0" customWidth="1"/>
    <col min="17" max="17" width="0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M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</row>
    <row r="3" spans="1:17">
      <c r="A3" s="7" t="s">
        <v>24</v>
      </c>
      <c r="B3" s="18" t="s">
        <v>25</v>
      </c>
      <c r="C3" s="18" t="s">
        <v>26</v>
      </c>
      <c r="D3" s="18"/>
      <c r="E3" s="18"/>
      <c r="F3" s="18" t="s">
        <v>13</v>
      </c>
      <c r="G3" s="18" t="s">
        <v>27</v>
      </c>
      <c r="H3" s="18" t="s">
        <v>28</v>
      </c>
      <c r="I3" s="18" t="s">
        <v>29</v>
      </c>
      <c r="J3" s="18" t="s">
        <v>30</v>
      </c>
      <c r="K3" s="18" t="s">
        <v>31</v>
      </c>
      <c r="L3" s="18" t="s">
        <v>32</v>
      </c>
      <c r="M3" s="18" t="s">
        <v>33</v>
      </c>
      <c r="N3" s="18" t="s">
        <v>34</v>
      </c>
      <c r="O3" s="18" t="s">
        <v>35</v>
      </c>
      <c r="P3" s="18" t="s">
        <v>36</v>
      </c>
      <c r="Q3" s="18" t="s">
        <v>37</v>
      </c>
    </row>
    <row r="4" spans="1:17" ht="18.60375" customHeight="1">
      <c r="A4" s="7">
        <v>2</v>
      </c>
      <c r="B4" s="19" t="s">
        <v>38</v>
      </c>
      <c r="C4" s="20" t="s">
        <v>39</v>
      </c>
      <c r="D4" s="20"/>
      <c r="E4" s="20"/>
      <c r="F4" s="20"/>
      <c r="G4" s="20"/>
      <c r="H4" s="20"/>
      <c r="I4" s="20"/>
      <c r="J4" s="19"/>
      <c r="K4" s="7"/>
    </row>
    <row r="5" spans="1:17" hidden="1">
      <c r="A5" s="7">
        <v>3</v>
      </c>
    </row>
    <row r="6" spans="1:17" hidden="1">
      <c r="A6" s="7" t="s">
        <v>40</v>
      </c>
    </row>
    <row r="7" spans="1:17" hidden="1">
      <c r="A7" s="7">
        <v>3</v>
      </c>
    </row>
    <row r="8" spans="1:17" hidden="1">
      <c r="A8" s="7" t="s">
        <v>40</v>
      </c>
    </row>
    <row r="9" spans="1:17" ht="18.60375" customHeight="1">
      <c r="A9" s="7">
        <v>3</v>
      </c>
      <c r="B9" s="21" t="s">
        <v>41</v>
      </c>
      <c r="C9" s="22" t="s">
        <v>42</v>
      </c>
      <c r="D9" s="22"/>
      <c r="E9" s="22"/>
      <c r="F9" s="22"/>
      <c r="G9" s="22"/>
      <c r="H9" s="22"/>
      <c r="I9" s="22"/>
      <c r="J9" s="23"/>
      <c r="K9" s="7"/>
    </row>
    <row r="10" spans="1:17">
      <c r="A10" s="7">
        <v>4</v>
      </c>
      <c r="B10" s="21" t="s">
        <v>43</v>
      </c>
      <c r="C10" s="24" t="s">
        <v>44</v>
      </c>
      <c r="D10" s="24"/>
      <c r="E10" s="24"/>
      <c r="F10" s="24"/>
      <c r="G10" s="24"/>
      <c r="H10" s="24"/>
      <c r="I10" s="24"/>
      <c r="J10" s="25"/>
      <c r="K10" s="7"/>
    </row>
    <row r="11" spans="1:17" hidden="1">
      <c r="A11" s="7" t="s">
        <v>45</v>
      </c>
    </row>
    <row r="12" spans="1:17">
      <c r="A12" s="7">
        <v>9</v>
      </c>
      <c r="B12" s="26" t="s">
        <v>46</v>
      </c>
      <c r="C12" s="27" t="s">
        <v>47</v>
      </c>
      <c r="D12" s="28"/>
      <c r="E12" s="28"/>
      <c r="F12" s="29" t="s">
        <v>12</v>
      </c>
      <c r="G12" s="30">
        <v>13.7</v>
      </c>
      <c r="H12" s="30"/>
      <c r="I12" s="31"/>
      <c r="J12" s="32">
        <f>IF(AND(G12= "",H12= ""), 0, ROUND(ROUND(I12, 2) * ROUND(IF(H12="",G12,H12),  2), 2))</f>
        <v>0</v>
      </c>
      <c r="K12" s="7"/>
      <c r="M12" s="33">
        <v>0.2</v>
      </c>
    </row>
    <row r="13" spans="1:17">
      <c r="A13" s="7" t="s">
        <v>48</v>
      </c>
      <c r="B13" s="34"/>
      <c r="C13" s="34" t="s">
        <v>49</v>
      </c>
      <c r="D13" s="34"/>
      <c r="E13" s="34"/>
      <c r="F13" s="34"/>
      <c r="G13" s="34"/>
      <c r="H13" s="34"/>
      <c r="I13" s="34"/>
      <c r="J13" s="34"/>
    </row>
    <row r="14" spans="1:17" hidden="1">
      <c r="A14" s="7" t="s">
        <v>50</v>
      </c>
    </row>
    <row r="15" spans="1:17" hidden="1">
      <c r="A15" s="7" t="s">
        <v>51</v>
      </c>
    </row>
    <row r="16" spans="1:17">
      <c r="A16" s="7" t="s">
        <v>40</v>
      </c>
      <c r="B16" s="28"/>
      <c r="J16" s="28"/>
    </row>
    <row r="17" spans="1:13">
      <c r="B17" s="28"/>
      <c r="C17" s="35" t="s">
        <v>42</v>
      </c>
      <c r="D17" s="36"/>
      <c r="E17" s="36"/>
      <c r="F17" s="37"/>
      <c r="G17" s="37"/>
      <c r="H17" s="37"/>
      <c r="I17" s="37"/>
      <c r="J17" s="38"/>
    </row>
    <row r="18" spans="1:13">
      <c r="B18" s="28"/>
      <c r="C18" s="39"/>
      <c r="D18" s="7"/>
      <c r="E18" s="7"/>
      <c r="F18" s="7"/>
      <c r="G18" s="7"/>
      <c r="H18" s="7"/>
      <c r="I18" s="7"/>
      <c r="J18" s="8"/>
    </row>
    <row r="19" spans="1:13">
      <c r="B19" s="28"/>
      <c r="C19" s="40" t="s">
        <v>52</v>
      </c>
      <c r="D19" s="41"/>
      <c r="E19" s="41"/>
      <c r="F19" s="42">
        <f>SUMIF(K10:K16, IF(K9="","",K9), J10:J16)</f>
        <v>0</v>
      </c>
      <c r="G19" s="42"/>
      <c r="H19" s="42"/>
      <c r="I19" s="42"/>
      <c r="J19" s="43"/>
    </row>
    <row r="20" spans="1:13" ht="16.9125" customHeight="1">
      <c r="B20" s="28"/>
      <c r="C20" s="40" t="s">
        <v>53</v>
      </c>
      <c r="D20" s="41"/>
      <c r="E20" s="41"/>
      <c r="F20" s="42">
        <f>ROUND(SUMIF(K10:K16, IF(K9="","",K9), J10:J16) * 0.2, 2)</f>
        <v>0</v>
      </c>
      <c r="G20" s="42"/>
      <c r="H20" s="42"/>
      <c r="I20" s="42"/>
      <c r="J20" s="43"/>
    </row>
    <row r="21" spans="1:13">
      <c r="B21" s="28"/>
      <c r="C21" s="44" t="s">
        <v>54</v>
      </c>
      <c r="D21" s="45"/>
      <c r="E21" s="45"/>
      <c r="F21" s="46">
        <f>SUM(F19:F20)</f>
        <v>0</v>
      </c>
      <c r="G21" s="46"/>
      <c r="H21" s="46"/>
      <c r="I21" s="46"/>
      <c r="J21" s="47"/>
    </row>
    <row r="22" spans="1:13" ht="18.60375" customHeight="1">
      <c r="A22" s="7">
        <v>3</v>
      </c>
      <c r="B22" s="21" t="s">
        <v>55</v>
      </c>
      <c r="C22" s="22" t="s">
        <v>39</v>
      </c>
      <c r="D22" s="22"/>
      <c r="E22" s="22"/>
      <c r="F22" s="22"/>
      <c r="G22" s="22"/>
      <c r="H22" s="22"/>
      <c r="I22" s="22"/>
      <c r="J22" s="23"/>
      <c r="K22" s="7"/>
    </row>
    <row r="23" spans="1:13">
      <c r="A23" s="7">
        <v>5</v>
      </c>
      <c r="B23" s="21" t="s">
        <v>56</v>
      </c>
      <c r="C23" s="41" t="s">
        <v>57</v>
      </c>
      <c r="D23" s="41"/>
      <c r="E23" s="41"/>
      <c r="F23" s="41"/>
      <c r="G23" s="41"/>
      <c r="H23" s="41"/>
      <c r="I23" s="41"/>
      <c r="J23" s="48"/>
      <c r="K23" s="7"/>
    </row>
    <row r="24" spans="1:13" hidden="1">
      <c r="A24" s="7" t="s">
        <v>58</v>
      </c>
    </row>
    <row r="25" spans="1:13" hidden="1">
      <c r="A25" s="7" t="s">
        <v>58</v>
      </c>
    </row>
    <row r="26" spans="1:13">
      <c r="A26" s="7">
        <v>9</v>
      </c>
      <c r="B26" s="26" t="s">
        <v>59</v>
      </c>
      <c r="C26" s="27" t="s">
        <v>60</v>
      </c>
      <c r="D26" s="28"/>
      <c r="E26" s="28"/>
      <c r="F26" s="29" t="s">
        <v>12</v>
      </c>
      <c r="G26" s="30">
        <v>8.57</v>
      </c>
      <c r="H26" s="30"/>
      <c r="I26" s="31"/>
      <c r="J26" s="32">
        <f>IF(AND(G26= "",H26= ""), 0, ROUND(ROUND(I26, 2) * ROUND(IF(H26="",G26,H26),  2), 2))</f>
        <v>0</v>
      </c>
      <c r="K26" s="7"/>
      <c r="M26" s="33">
        <v>0.2</v>
      </c>
    </row>
    <row r="27" spans="1:13" hidden="1">
      <c r="A27" s="7" t="s">
        <v>61</v>
      </c>
    </row>
    <row r="28" spans="1:13">
      <c r="A28" s="7" t="s">
        <v>48</v>
      </c>
      <c r="B28" s="34"/>
      <c r="C28" s="34" t="s">
        <v>62</v>
      </c>
      <c r="D28" s="34"/>
      <c r="E28" s="34"/>
      <c r="F28" s="34"/>
      <c r="G28" s="34"/>
      <c r="H28" s="34"/>
      <c r="I28" s="34"/>
      <c r="J28" s="34"/>
    </row>
    <row r="29" spans="1:13" hidden="1">
      <c r="A29" s="7" t="s">
        <v>63</v>
      </c>
    </row>
    <row r="30" spans="1:13" hidden="1">
      <c r="A30" s="7" t="s">
        <v>63</v>
      </c>
    </row>
    <row r="31" spans="1:13" hidden="1">
      <c r="A31" s="7" t="s">
        <v>64</v>
      </c>
    </row>
    <row r="32" spans="1:13" hidden="1">
      <c r="A32" s="7" t="s">
        <v>50</v>
      </c>
    </row>
    <row r="33" spans="1:13" hidden="1">
      <c r="A33" s="7" t="s">
        <v>65</v>
      </c>
    </row>
    <row r="34" spans="1:13">
      <c r="A34" s="7">
        <v>5</v>
      </c>
      <c r="B34" s="21" t="s">
        <v>66</v>
      </c>
      <c r="C34" s="41" t="s">
        <v>67</v>
      </c>
      <c r="D34" s="41"/>
      <c r="E34" s="41"/>
      <c r="F34" s="41"/>
      <c r="G34" s="41"/>
      <c r="H34" s="41"/>
      <c r="I34" s="41"/>
      <c r="J34" s="48"/>
      <c r="K34" s="7"/>
    </row>
    <row r="35" spans="1:13" hidden="1">
      <c r="A35" s="7" t="s">
        <v>58</v>
      </c>
    </row>
    <row r="36" spans="1:13" hidden="1">
      <c r="A36" s="7" t="s">
        <v>58</v>
      </c>
    </row>
    <row r="37" spans="1:13" ht="27.225" customHeight="1">
      <c r="A37" s="7">
        <v>9</v>
      </c>
      <c r="B37" s="26" t="s">
        <v>68</v>
      </c>
      <c r="C37" s="27" t="s">
        <v>69</v>
      </c>
      <c r="D37" s="28"/>
      <c r="E37" s="28"/>
      <c r="F37" s="29" t="s">
        <v>12</v>
      </c>
      <c r="G37" s="30">
        <v>8.57</v>
      </c>
      <c r="H37" s="30"/>
      <c r="I37" s="31"/>
      <c r="J37" s="32">
        <f>IF(AND(G37= "",H37= ""), 0, ROUND(ROUND(I37, 2) * ROUND(IF(H37="",G37,H37),  2), 2))</f>
        <v>0</v>
      </c>
      <c r="K37" s="7"/>
      <c r="M37" s="33">
        <v>0.2</v>
      </c>
    </row>
    <row r="38" spans="1:13">
      <c r="A38" s="7" t="s">
        <v>48</v>
      </c>
      <c r="B38" s="34"/>
      <c r="C38" s="34" t="s">
        <v>70</v>
      </c>
      <c r="D38" s="34"/>
      <c r="E38" s="34"/>
      <c r="F38" s="34"/>
      <c r="G38" s="34"/>
      <c r="H38" s="34"/>
      <c r="I38" s="34"/>
      <c r="J38" s="34"/>
    </row>
    <row r="39" spans="1:13" hidden="1">
      <c r="A39" s="7" t="s">
        <v>63</v>
      </c>
    </row>
    <row r="40" spans="1:13" hidden="1">
      <c r="A40" s="7" t="s">
        <v>50</v>
      </c>
    </row>
    <row r="41" spans="1:13">
      <c r="A41" s="7">
        <v>9</v>
      </c>
      <c r="B41" s="26" t="s">
        <v>71</v>
      </c>
      <c r="C41" s="27" t="s">
        <v>72</v>
      </c>
      <c r="D41" s="28"/>
      <c r="E41" s="28"/>
      <c r="F41" s="29" t="s">
        <v>73</v>
      </c>
      <c r="G41" s="30">
        <v>1.68</v>
      </c>
      <c r="H41" s="30"/>
      <c r="I41" s="31"/>
      <c r="J41" s="32">
        <f>IF(AND(G41= "",H41= ""), 0, ROUND(ROUND(I41, 2) * ROUND(IF(H41="",G41,H41),  2), 2))</f>
        <v>0</v>
      </c>
      <c r="K41" s="7"/>
      <c r="M41" s="33">
        <v>0.2</v>
      </c>
    </row>
    <row r="42" spans="1:13" hidden="1">
      <c r="A42" s="7" t="s">
        <v>61</v>
      </c>
    </row>
    <row r="43" spans="1:13" hidden="1">
      <c r="A43" s="7" t="s">
        <v>61</v>
      </c>
    </row>
    <row r="44" spans="1:13">
      <c r="A44" s="7" t="s">
        <v>48</v>
      </c>
      <c r="B44" s="34"/>
      <c r="C44" s="34" t="s">
        <v>74</v>
      </c>
      <c r="D44" s="34"/>
      <c r="E44" s="34"/>
      <c r="F44" s="34"/>
      <c r="G44" s="34"/>
      <c r="H44" s="34"/>
      <c r="I44" s="34"/>
      <c r="J44" s="34"/>
    </row>
    <row r="45" spans="1:13" hidden="1">
      <c r="A45" s="7" t="s">
        <v>63</v>
      </c>
    </row>
    <row r="46" spans="1:13" hidden="1">
      <c r="A46" s="7" t="s">
        <v>50</v>
      </c>
    </row>
    <row r="47" spans="1:13" hidden="1">
      <c r="A47" s="7" t="s">
        <v>65</v>
      </c>
    </row>
    <row r="48" spans="1:13">
      <c r="A48" s="7">
        <v>5</v>
      </c>
      <c r="B48" s="21" t="s">
        <v>75</v>
      </c>
      <c r="C48" s="41" t="s">
        <v>76</v>
      </c>
      <c r="D48" s="41"/>
      <c r="E48" s="41"/>
      <c r="F48" s="41"/>
      <c r="G48" s="41"/>
      <c r="H48" s="41"/>
      <c r="I48" s="41"/>
      <c r="J48" s="48"/>
      <c r="K48" s="7"/>
    </row>
    <row r="49" spans="1:13">
      <c r="A49" s="7">
        <v>9</v>
      </c>
      <c r="B49" s="26" t="s">
        <v>77</v>
      </c>
      <c r="C49" s="27" t="s">
        <v>60</v>
      </c>
      <c r="D49" s="28"/>
      <c r="E49" s="28"/>
      <c r="F49" s="29" t="s">
        <v>12</v>
      </c>
      <c r="G49" s="30">
        <v>63.05</v>
      </c>
      <c r="H49" s="30"/>
      <c r="I49" s="31"/>
      <c r="J49" s="32">
        <f>IF(AND(G49= "",H49= ""), 0, ROUND(ROUND(I49, 2) * ROUND(IF(H49="",G49,H49),  2), 2))</f>
        <v>0</v>
      </c>
      <c r="K49" s="7"/>
      <c r="M49" s="33">
        <v>0.2</v>
      </c>
    </row>
    <row r="50" spans="1:13">
      <c r="A50" s="7" t="s">
        <v>48</v>
      </c>
      <c r="B50" s="34"/>
      <c r="C50" s="34" t="s">
        <v>78</v>
      </c>
      <c r="D50" s="34"/>
      <c r="E50" s="34"/>
      <c r="F50" s="34"/>
      <c r="G50" s="34"/>
      <c r="H50" s="34"/>
      <c r="I50" s="34"/>
      <c r="J50" s="34"/>
    </row>
    <row r="51" spans="1:13" hidden="1">
      <c r="A51" s="7" t="s">
        <v>63</v>
      </c>
    </row>
    <row r="52" spans="1:13" hidden="1">
      <c r="A52" s="7" t="s">
        <v>63</v>
      </c>
    </row>
    <row r="53" spans="1:13" hidden="1">
      <c r="A53" s="7" t="s">
        <v>64</v>
      </c>
    </row>
    <row r="54" spans="1:13" hidden="1">
      <c r="A54" s="7" t="s">
        <v>50</v>
      </c>
    </row>
    <row r="55" spans="1:13">
      <c r="A55" s="7">
        <v>6</v>
      </c>
      <c r="B55" s="21" t="s">
        <v>79</v>
      </c>
      <c r="C55" s="49" t="s">
        <v>76</v>
      </c>
      <c r="D55" s="49"/>
      <c r="E55" s="49"/>
      <c r="F55" s="49"/>
      <c r="G55" s="49"/>
      <c r="H55" s="49"/>
      <c r="I55" s="49"/>
      <c r="J55" s="50"/>
      <c r="K55" s="7"/>
    </row>
    <row r="56" spans="1:13" hidden="1">
      <c r="A56" s="7" t="s">
        <v>80</v>
      </c>
    </row>
    <row r="57" spans="1:13" hidden="1">
      <c r="A57" s="7" t="s">
        <v>80</v>
      </c>
    </row>
    <row r="58" spans="1:13" ht="25.025" customHeight="1">
      <c r="A58" s="7">
        <v>9</v>
      </c>
      <c r="B58" s="26" t="s">
        <v>81</v>
      </c>
      <c r="C58" s="27" t="s">
        <v>82</v>
      </c>
      <c r="D58" s="28"/>
      <c r="E58" s="28"/>
      <c r="F58" s="29" t="s">
        <v>12</v>
      </c>
      <c r="G58" s="30">
        <v>52.65</v>
      </c>
      <c r="H58" s="30"/>
      <c r="I58" s="31"/>
      <c r="J58" s="32">
        <f>IF(AND(G58= "",H58= ""), 0, ROUND(ROUND(I58, 2) * ROUND(IF(H58="",G58,H58),  2), 2))</f>
        <v>0</v>
      </c>
      <c r="K58" s="7"/>
      <c r="M58" s="33">
        <v>0.2</v>
      </c>
    </row>
    <row r="59" spans="1:13">
      <c r="A59" s="7" t="s">
        <v>48</v>
      </c>
      <c r="B59" s="34"/>
      <c r="C59" s="34" t="s">
        <v>83</v>
      </c>
      <c r="D59" s="34"/>
      <c r="E59" s="34"/>
      <c r="F59" s="34"/>
      <c r="G59" s="34"/>
      <c r="H59" s="34"/>
      <c r="I59" s="34"/>
      <c r="J59" s="34"/>
    </row>
    <row r="60" spans="1:13" hidden="1">
      <c r="A60" s="7" t="s">
        <v>84</v>
      </c>
    </row>
    <row r="61" spans="1:13" hidden="1">
      <c r="A61" s="7" t="s">
        <v>84</v>
      </c>
    </row>
    <row r="62" spans="1:13" hidden="1">
      <c r="A62" s="7" t="s">
        <v>84</v>
      </c>
    </row>
    <row r="63" spans="1:13" hidden="1">
      <c r="A63" s="7" t="s">
        <v>85</v>
      </c>
    </row>
    <row r="64" spans="1:13" hidden="1">
      <c r="A64" s="7" t="s">
        <v>63</v>
      </c>
    </row>
    <row r="65" spans="1:13" hidden="1">
      <c r="A65" s="7" t="s">
        <v>63</v>
      </c>
    </row>
    <row r="66" spans="1:13" hidden="1">
      <c r="A66" s="7" t="s">
        <v>63</v>
      </c>
    </row>
    <row r="67" spans="1:13" hidden="1">
      <c r="A67" s="7" t="s">
        <v>50</v>
      </c>
    </row>
    <row r="68" spans="1:13" ht="27.225" customHeight="1">
      <c r="A68" s="7">
        <v>9</v>
      </c>
      <c r="B68" s="26" t="s">
        <v>86</v>
      </c>
      <c r="C68" s="27" t="s">
        <v>87</v>
      </c>
      <c r="D68" s="28"/>
      <c r="E68" s="28"/>
      <c r="F68" s="29" t="s">
        <v>12</v>
      </c>
      <c r="G68" s="30">
        <v>10.4</v>
      </c>
      <c r="H68" s="30"/>
      <c r="I68" s="31"/>
      <c r="J68" s="32">
        <f>IF(AND(G68= "",H68= ""), 0, ROUND(ROUND(I68, 2) * ROUND(IF(H68="",G68,H68),  2), 2))</f>
        <v>0</v>
      </c>
      <c r="K68" s="7"/>
      <c r="M68" s="33">
        <v>0.2</v>
      </c>
    </row>
    <row r="69" spans="1:13">
      <c r="A69" s="7" t="s">
        <v>48</v>
      </c>
      <c r="B69" s="34"/>
      <c r="C69" s="34" t="s">
        <v>88</v>
      </c>
      <c r="D69" s="34"/>
      <c r="E69" s="34"/>
      <c r="F69" s="34"/>
      <c r="G69" s="34"/>
      <c r="H69" s="34"/>
      <c r="I69" s="34"/>
      <c r="J69" s="34"/>
    </row>
    <row r="70" spans="1:13" hidden="1">
      <c r="A70" s="7" t="s">
        <v>84</v>
      </c>
    </row>
    <row r="71" spans="1:13" hidden="1">
      <c r="A71" s="7" t="s">
        <v>84</v>
      </c>
    </row>
    <row r="72" spans="1:13" hidden="1">
      <c r="A72" s="7" t="s">
        <v>84</v>
      </c>
    </row>
    <row r="73" spans="1:13" hidden="1">
      <c r="A73" s="7" t="s">
        <v>85</v>
      </c>
    </row>
    <row r="74" spans="1:13" hidden="1">
      <c r="A74" s="7" t="s">
        <v>63</v>
      </c>
    </row>
    <row r="75" spans="1:13" hidden="1">
      <c r="A75" s="7" t="s">
        <v>63</v>
      </c>
    </row>
    <row r="76" spans="1:13" hidden="1">
      <c r="A76" s="7" t="s">
        <v>63</v>
      </c>
    </row>
    <row r="77" spans="1:13" hidden="1">
      <c r="A77" s="7" t="s">
        <v>50</v>
      </c>
    </row>
    <row r="78" spans="1:13" hidden="1">
      <c r="A78" s="7" t="s">
        <v>89</v>
      </c>
    </row>
    <row r="79" spans="1:13" hidden="1">
      <c r="A79" s="7" t="s">
        <v>65</v>
      </c>
    </row>
    <row r="80" spans="1:13">
      <c r="A80" s="7" t="s">
        <v>40</v>
      </c>
      <c r="B80" s="28"/>
      <c r="J80" s="28"/>
    </row>
    <row r="81" spans="1:13">
      <c r="B81" s="28"/>
      <c r="C81" s="35" t="s">
        <v>39</v>
      </c>
      <c r="D81" s="36"/>
      <c r="E81" s="36"/>
      <c r="F81" s="37"/>
      <c r="G81" s="37"/>
      <c r="H81" s="37"/>
      <c r="I81" s="37"/>
      <c r="J81" s="38"/>
    </row>
    <row r="82" spans="1:13">
      <c r="B82" s="28"/>
      <c r="C82" s="39"/>
      <c r="D82" s="7"/>
      <c r="E82" s="7"/>
      <c r="F82" s="7"/>
      <c r="G82" s="7"/>
      <c r="H82" s="7"/>
      <c r="I82" s="7"/>
      <c r="J82" s="8"/>
    </row>
    <row r="83" spans="1:13">
      <c r="B83" s="28"/>
      <c r="C83" s="40" t="s">
        <v>52</v>
      </c>
      <c r="D83" s="41"/>
      <c r="E83" s="41"/>
      <c r="F83" s="42">
        <f>SUMIF(K23:K80, IF(K22="","",K22), J23:J80)</f>
        <v>0</v>
      </c>
      <c r="G83" s="42"/>
      <c r="H83" s="42"/>
      <c r="I83" s="42"/>
      <c r="J83" s="43"/>
    </row>
    <row r="84" spans="1:13" ht="16.9125" customHeight="1">
      <c r="B84" s="28"/>
      <c r="C84" s="40" t="s">
        <v>53</v>
      </c>
      <c r="D84" s="41"/>
      <c r="E84" s="41"/>
      <c r="F84" s="42">
        <f>ROUND(SUMIF(K23:K80, IF(K22="","",K22), J23:J80) * 0.2, 2)</f>
        <v>0</v>
      </c>
      <c r="G84" s="42"/>
      <c r="H84" s="42"/>
      <c r="I84" s="42"/>
      <c r="J84" s="43"/>
    </row>
    <row r="85" spans="1:13">
      <c r="B85" s="28"/>
      <c r="C85" s="44" t="s">
        <v>54</v>
      </c>
      <c r="D85" s="45"/>
      <c r="E85" s="45"/>
      <c r="F85" s="46">
        <f>SUM(F83:F84)</f>
        <v>0</v>
      </c>
      <c r="G85" s="46"/>
      <c r="H85" s="46"/>
      <c r="I85" s="46"/>
      <c r="J85" s="47"/>
    </row>
    <row r="86" spans="1:13" ht="64.47787500000001" customHeight="1">
      <c r="A86" s="7">
        <v>3</v>
      </c>
      <c r="B86" s="21" t="s">
        <v>90</v>
      </c>
      <c r="C86" s="22" t="s">
        <v>91</v>
      </c>
      <c r="D86" s="22"/>
      <c r="E86" s="22"/>
      <c r="F86" s="22"/>
      <c r="G86" s="22"/>
      <c r="H86" s="22"/>
      <c r="I86" s="22"/>
      <c r="J86" s="23"/>
      <c r="K86" s="7" t="s">
        <v>92</v>
      </c>
    </row>
    <row r="87" spans="1:13">
      <c r="A87" s="7">
        <v>9</v>
      </c>
      <c r="B87" s="26" t="s">
        <v>93</v>
      </c>
      <c r="C87" s="27" t="s">
        <v>94</v>
      </c>
      <c r="D87" s="28"/>
      <c r="E87" s="28"/>
      <c r="F87" s="29" t="s">
        <v>12</v>
      </c>
      <c r="G87" s="30">
        <v>5.49</v>
      </c>
      <c r="H87" s="30"/>
      <c r="I87" s="31"/>
      <c r="J87" s="32">
        <f>IF(AND(G87= "",H87= ""), 0, ROUND(ROUND(I87, 2) * ROUND(IF(H87="",G87,H87),  2), 2))</f>
        <v>0</v>
      </c>
      <c r="K87" s="7" t="s">
        <v>92</v>
      </c>
      <c r="L87" s="7" t="s">
        <v>95</v>
      </c>
      <c r="M87" s="33">
        <v>0.2</v>
      </c>
    </row>
    <row r="88" spans="1:13" hidden="1">
      <c r="A88" s="7" t="s">
        <v>61</v>
      </c>
    </row>
    <row r="89" spans="1:13">
      <c r="A89" s="7" t="s">
        <v>48</v>
      </c>
      <c r="B89" s="34"/>
      <c r="C89" s="34" t="s">
        <v>74</v>
      </c>
      <c r="D89" s="34"/>
      <c r="E89" s="34"/>
      <c r="F89" s="34"/>
      <c r="G89" s="34"/>
      <c r="H89" s="34"/>
      <c r="I89" s="34"/>
      <c r="J89" s="34"/>
    </row>
    <row r="90" spans="1:13" hidden="1">
      <c r="A90" s="7" t="s">
        <v>63</v>
      </c>
    </row>
    <row r="91" spans="1:13" hidden="1">
      <c r="A91" s="7" t="s">
        <v>63</v>
      </c>
    </row>
    <row r="92" spans="1:13" hidden="1">
      <c r="A92" s="7" t="s">
        <v>64</v>
      </c>
    </row>
    <row r="93" spans="1:13" hidden="1">
      <c r="A93" s="7" t="s">
        <v>50</v>
      </c>
    </row>
    <row r="94" spans="1:13" ht="39.47625000000001" customHeight="1">
      <c r="A94" s="7">
        <v>9</v>
      </c>
      <c r="B94" s="26" t="s">
        <v>96</v>
      </c>
      <c r="C94" s="27" t="s">
        <v>97</v>
      </c>
      <c r="D94" s="28"/>
      <c r="E94" s="28"/>
      <c r="F94" s="29" t="s">
        <v>12</v>
      </c>
      <c r="G94" s="30">
        <v>5.49</v>
      </c>
      <c r="H94" s="30"/>
      <c r="I94" s="31"/>
      <c r="J94" s="32">
        <f>IF(AND(G94= "",H94= ""), 0, ROUND(ROUND(I94, 2) * ROUND(IF(H94="",G94,H94),  2), 2))</f>
        <v>0</v>
      </c>
      <c r="K94" s="7" t="s">
        <v>92</v>
      </c>
      <c r="L94" s="7" t="s">
        <v>95</v>
      </c>
      <c r="M94" s="33">
        <v>0.2</v>
      </c>
    </row>
    <row r="95" spans="1:13">
      <c r="A95" s="7" t="s">
        <v>48</v>
      </c>
      <c r="B95" s="34"/>
      <c r="C95" s="34" t="s">
        <v>74</v>
      </c>
      <c r="D95" s="34"/>
      <c r="E95" s="34"/>
      <c r="F95" s="34"/>
      <c r="G95" s="34"/>
      <c r="H95" s="34"/>
      <c r="I95" s="34"/>
      <c r="J95" s="34"/>
    </row>
    <row r="96" spans="1:13" hidden="1">
      <c r="A96" s="7" t="s">
        <v>63</v>
      </c>
    </row>
    <row r="97" spans="1:10" hidden="1">
      <c r="A97" s="7" t="s">
        <v>50</v>
      </c>
    </row>
    <row r="98" spans="1:10">
      <c r="A98" s="7" t="s">
        <v>40</v>
      </c>
      <c r="B98" s="28"/>
      <c r="J98" s="28"/>
    </row>
    <row r="99" spans="1:10" ht="16.9125" customHeight="1">
      <c r="B99" s="28"/>
      <c r="C99" s="35" t="s">
        <v>98</v>
      </c>
      <c r="D99" s="36"/>
      <c r="E99" s="36"/>
      <c r="F99" s="37" t="s">
        <v>99</v>
      </c>
      <c r="G99" s="37"/>
      <c r="H99" s="37"/>
      <c r="I99" s="37"/>
      <c r="J99" s="38"/>
    </row>
    <row r="100" spans="1:10">
      <c r="B100" s="28"/>
      <c r="C100" s="39"/>
      <c r="D100" s="7"/>
      <c r="E100" s="7"/>
      <c r="F100" s="7"/>
      <c r="G100" s="7"/>
      <c r="H100" s="7"/>
      <c r="I100" s="7"/>
      <c r="J100" s="8"/>
    </row>
    <row r="101" spans="1:10">
      <c r="B101" s="28"/>
      <c r="C101" s="40" t="s">
        <v>52</v>
      </c>
      <c r="D101" s="41"/>
      <c r="E101" s="41"/>
      <c r="F101" s="42">
        <f>SUMIF(K87:K98, IF(K86="","",K86), J87:J98)</f>
        <v>0</v>
      </c>
      <c r="G101" s="42"/>
      <c r="H101" s="42"/>
      <c r="I101" s="42"/>
      <c r="J101" s="43"/>
    </row>
    <row r="102" spans="1:10" ht="16.9125" customHeight="1">
      <c r="B102" s="28"/>
      <c r="C102" s="40" t="s">
        <v>53</v>
      </c>
      <c r="D102" s="41"/>
      <c r="E102" s="41"/>
      <c r="F102" s="42">
        <f>ROUND(SUMIF(K87:K98, IF(K86="","",K86), J87:J98) * 0.2, 2)</f>
        <v>0</v>
      </c>
      <c r="G102" s="42"/>
      <c r="H102" s="42"/>
      <c r="I102" s="42"/>
      <c r="J102" s="43"/>
    </row>
    <row r="103" spans="1:10">
      <c r="B103" s="28"/>
      <c r="C103" s="44" t="s">
        <v>54</v>
      </c>
      <c r="D103" s="45"/>
      <c r="E103" s="45"/>
      <c r="F103" s="46">
        <f>SUM(F101:F102)</f>
        <v>0</v>
      </c>
      <c r="G103" s="46"/>
      <c r="H103" s="46"/>
      <c r="I103" s="46"/>
      <c r="J103" s="47"/>
    </row>
    <row r="104" spans="1:10" ht="37.2075" customHeight="1">
      <c r="B104" s="3"/>
      <c r="C104" s="51" t="s">
        <v>100</v>
      </c>
      <c r="D104" s="51"/>
      <c r="E104" s="51"/>
      <c r="F104" s="51"/>
      <c r="G104" s="51"/>
      <c r="H104" s="51"/>
      <c r="I104" s="51"/>
      <c r="J104" s="51"/>
    </row>
    <row r="106" spans="1:10">
      <c r="C106" s="52" t="s">
        <v>101</v>
      </c>
      <c r="D106" s="52"/>
      <c r="E106" s="52"/>
      <c r="F106" s="52"/>
      <c r="G106" s="52"/>
      <c r="H106" s="52"/>
      <c r="I106" s="52"/>
      <c r="J106" s="52"/>
    </row>
    <row r="107" spans="1:10" ht="16.9125" customHeight="1">
      <c r="C107" s="53" t="s">
        <v>102</v>
      </c>
      <c r="D107" s="54"/>
      <c r="E107" s="54"/>
      <c r="F107" s="55">
        <f>SUMIF(K12:K12, "", J12:J12)</f>
        <v>0</v>
      </c>
      <c r="G107" s="55"/>
      <c r="H107" s="55"/>
      <c r="I107" s="55"/>
      <c r="J107" s="55"/>
    </row>
    <row r="108" spans="1:10">
      <c r="C108" s="56" t="s">
        <v>103</v>
      </c>
      <c r="D108" s="57"/>
      <c r="E108" s="57"/>
      <c r="F108" s="58">
        <f>SUMIF(K12:K12, "", J12:J12)</f>
        <v>0</v>
      </c>
      <c r="G108" s="59"/>
      <c r="H108" s="59"/>
      <c r="I108" s="59"/>
      <c r="J108" s="59"/>
    </row>
    <row r="109" spans="1:10" ht="16.9125" customHeight="1">
      <c r="C109" s="53" t="s">
        <v>104</v>
      </c>
      <c r="D109" s="54"/>
      <c r="E109" s="54"/>
      <c r="F109" s="55">
        <f>SUMIF(K26:K68, "", J26:J68)</f>
        <v>0</v>
      </c>
      <c r="G109" s="55"/>
      <c r="H109" s="55"/>
      <c r="I109" s="55"/>
      <c r="J109" s="55"/>
    </row>
    <row r="110" spans="1:10" ht="40.425000000000004" customHeight="1">
      <c r="C110" s="53" t="s">
        <v>105</v>
      </c>
      <c r="D110" s="54"/>
      <c r="E110" s="54"/>
      <c r="F110" s="55">
        <f>"[Non totalisé] " &amp;TEXT(SUMIF(A87:A94, "9", J87:J94),"# ##0,00 €")</f>
        <v>0</v>
      </c>
      <c r="G110" s="55"/>
      <c r="H110" s="55"/>
      <c r="I110" s="55"/>
      <c r="J110" s="55"/>
    </row>
    <row r="111" spans="1:10">
      <c r="C111" s="60" t="s">
        <v>106</v>
      </c>
      <c r="D111" s="61"/>
      <c r="E111" s="61"/>
      <c r="F111" s="62"/>
      <c r="G111" s="62"/>
      <c r="H111" s="62"/>
      <c r="I111" s="62"/>
      <c r="J111" s="63"/>
    </row>
    <row r="112" spans="1:10">
      <c r="C112" s="64"/>
      <c r="D112" s="3"/>
      <c r="E112" s="3"/>
      <c r="F112" s="3"/>
      <c r="G112" s="3"/>
      <c r="H112" s="3"/>
      <c r="I112" s="3"/>
      <c r="J112" s="65"/>
    </row>
    <row r="113" spans="1:13">
      <c r="A113" s="66"/>
      <c r="C113" s="67" t="s">
        <v>52</v>
      </c>
      <c r="D113" s="7"/>
      <c r="E113" s="7"/>
      <c r="F113" s="68">
        <f>SUMIF(K5:K104, IF(K4="","",K4), J5:J104)</f>
        <v>0</v>
      </c>
      <c r="G113" s="69"/>
      <c r="H113" s="69"/>
      <c r="I113" s="69"/>
      <c r="J113" s="70"/>
    </row>
    <row r="114" spans="1:13">
      <c r="A114" s="66"/>
      <c r="C114" s="67" t="s">
        <v>53</v>
      </c>
      <c r="D114" s="7"/>
      <c r="E114" s="7"/>
      <c r="F114" s="68">
        <f>ROUND(SUMIF(K5:K104, IF(K4="","",K4), J5:J104) * 0.2, 2)</f>
        <v>0</v>
      </c>
      <c r="G114" s="69"/>
      <c r="H114" s="69"/>
      <c r="I114" s="69"/>
      <c r="J114" s="70"/>
    </row>
    <row r="115" spans="1:13">
      <c r="C115" s="71" t="s">
        <v>54</v>
      </c>
      <c r="D115" s="72"/>
      <c r="E115" s="72"/>
      <c r="F115" s="73">
        <f>SUM(F113:F114)</f>
        <v>0</v>
      </c>
      <c r="G115" s="74"/>
      <c r="H115" s="74"/>
      <c r="I115" s="74"/>
      <c r="J115" s="75"/>
    </row>
    <row r="116" spans="1:13">
      <c r="C116" s="76"/>
    </row>
    <row r="117" spans="1:13">
      <c r="C117" s="77" t="s">
        <v>107</v>
      </c>
    </row>
    <row r="118" spans="1:13">
      <c r="C118" s="72">
        <f>IF('Paramètres'!AA2&lt;&gt;"",'Paramètres'!AA2,"")</f>
        <v>0</v>
      </c>
      <c r="D118" s="72"/>
      <c r="E118" s="72"/>
      <c r="F118" s="72"/>
      <c r="G118" s="72"/>
      <c r="H118" s="72"/>
      <c r="I118" s="72"/>
      <c r="J118" s="72"/>
    </row>
    <row r="119" spans="1:13">
      <c r="C119" s="72"/>
      <c r="D119" s="72"/>
      <c r="E119" s="72"/>
      <c r="F119" s="72"/>
      <c r="G119" s="72"/>
      <c r="H119" s="72"/>
      <c r="I119" s="72"/>
      <c r="J119" s="72"/>
    </row>
    <row r="121" spans="1:13">
      <c r="C121" s="52" t="s">
        <v>108</v>
      </c>
      <c r="D121" s="52"/>
      <c r="E121" s="52"/>
      <c r="F121" s="52"/>
      <c r="G121" s="52"/>
      <c r="H121" s="52"/>
      <c r="I121" s="52"/>
      <c r="J121" s="52"/>
    </row>
    <row r="122" spans="1:13">
      <c r="C122" s="41" t="s">
        <v>109</v>
      </c>
      <c r="D122" s="41"/>
      <c r="E122" s="41"/>
      <c r="L122" s="7">
        <v>12</v>
      </c>
    </row>
    <row r="123" spans="1:13">
      <c r="C123" s="78" t="s">
        <v>110</v>
      </c>
      <c r="D123" s="78"/>
      <c r="E123" s="78"/>
      <c r="F123" s="79">
        <f>SUMIF(L5:L104,L123, J5:J104)</f>
        <v>0</v>
      </c>
      <c r="G123" s="79"/>
      <c r="H123" s="79"/>
      <c r="I123" s="79"/>
      <c r="J123" s="79"/>
      <c r="K123" s="7" t="s">
        <v>111</v>
      </c>
      <c r="L123" s="7" t="s">
        <v>95</v>
      </c>
    </row>
    <row r="124" spans="1:13" hidden="1">
      <c r="A124" s="7">
        <v>0.2</v>
      </c>
      <c r="C124" s="80">
        <f> "	- dont T.V.A. à 20% sur " &amp;ROUND((SUMPRODUCT((L5:L104=L123)*1, J5:J104,(M5:M104=A124)*1)), 2)&amp; "€ :"</f>
        <v>0</v>
      </c>
      <c r="D124" s="80"/>
      <c r="E124" s="80"/>
      <c r="F124" s="81"/>
      <c r="G124" s="81"/>
      <c r="H124" s="81"/>
      <c r="I124" s="81"/>
      <c r="J124" s="81"/>
      <c r="K124" s="7" t="s">
        <v>111</v>
      </c>
      <c r="M124" s="7">
        <f>ROUND((SUMPRODUCT((L5:L104=L123)*1, J5:J104,(M5:M104=A124)*1))*A124, 2)</f>
        <v>0</v>
      </c>
    </row>
    <row r="125" spans="1:13">
      <c r="C125" s="78" t="s">
        <v>112</v>
      </c>
      <c r="D125" s="78"/>
      <c r="E125" s="78"/>
      <c r="F125" s="78"/>
      <c r="G125" s="78"/>
      <c r="H125" s="78"/>
      <c r="I125" s="78"/>
      <c r="J125" s="78"/>
    </row>
    <row r="126" spans="1:13">
      <c r="C126" s="82" t="s">
        <v>113</v>
      </c>
      <c r="D126" s="82"/>
      <c r="E126" s="82"/>
      <c r="F126" s="79">
        <f>SUM(F123:F124)</f>
        <v>0</v>
      </c>
      <c r="G126" s="79"/>
      <c r="H126" s="79"/>
      <c r="I126" s="79"/>
      <c r="J126" s="79"/>
    </row>
    <row r="127" spans="1:13">
      <c r="C127" s="82" t="s">
        <v>114</v>
      </c>
      <c r="D127" s="82"/>
      <c r="E127" s="82"/>
      <c r="F127" s="79">
        <f>SUM(M123:M124)</f>
        <v>0</v>
      </c>
      <c r="G127" s="79"/>
      <c r="H127" s="79"/>
      <c r="I127" s="79"/>
      <c r="J127" s="79"/>
    </row>
    <row r="128" spans="1:13">
      <c r="C128" s="82" t="s">
        <v>115</v>
      </c>
      <c r="D128" s="82"/>
      <c r="E128" s="82"/>
      <c r="F128" s="79">
        <f>SUM(F127:F126)</f>
        <v>0</v>
      </c>
      <c r="G128" s="79"/>
      <c r="H128" s="79"/>
      <c r="I128" s="79"/>
      <c r="J128" s="79"/>
    </row>
    <row r="130" spans="3:10" ht="56.7" customHeight="1">
      <c r="F130" s="78" t="s">
        <v>116</v>
      </c>
      <c r="G130" s="78"/>
      <c r="H130" s="78"/>
      <c r="I130" s="78"/>
      <c r="J130" s="78"/>
    </row>
    <row r="132" spans="3:10" ht="85.05" customHeight="1">
      <c r="C132" s="83" t="s">
        <v>117</v>
      </c>
      <c r="D132" s="83"/>
      <c r="F132" s="83" t="s">
        <v>118</v>
      </c>
      <c r="G132" s="83"/>
      <c r="H132" s="83"/>
      <c r="I132" s="83"/>
      <c r="J132" s="83"/>
    </row>
    <row r="133" spans="3:10">
      <c r="C133" s="84" t="s">
        <v>119</v>
      </c>
      <c r="D133" s="84"/>
      <c r="E133" s="84"/>
      <c r="F133" s="84"/>
      <c r="G133" s="84"/>
      <c r="H133" s="84"/>
      <c r="I133" s="84"/>
      <c r="J133" s="84"/>
    </row>
  </sheetData>
  <sheetProtection password="E95E" sheet="1" objects="1" selectLockedCells="1"/>
  <mergeCells count="99">
    <mergeCell ref="C3:E3"/>
    <mergeCell ref="C4:E4"/>
    <mergeCell ref="C9:E9"/>
    <mergeCell ref="C10:E10"/>
    <mergeCell ref="C12:E12"/>
    <mergeCell ref="C13:I13"/>
    <mergeCell ref="C16:E16"/>
    <mergeCell ref="F17:J17"/>
    <mergeCell ref="C17:E17"/>
    <mergeCell ref="F18:J18"/>
    <mergeCell ref="C18:E18"/>
    <mergeCell ref="F19:J19"/>
    <mergeCell ref="C19:E19"/>
    <mergeCell ref="F20:J20"/>
    <mergeCell ref="C20:E20"/>
    <mergeCell ref="F21:J21"/>
    <mergeCell ref="C21:E21"/>
    <mergeCell ref="C22:E22"/>
    <mergeCell ref="C23:E23"/>
    <mergeCell ref="C26:E26"/>
    <mergeCell ref="C28:I28"/>
    <mergeCell ref="C34:E34"/>
    <mergeCell ref="C37:E37"/>
    <mergeCell ref="C38:I38"/>
    <mergeCell ref="C41:E41"/>
    <mergeCell ref="C44:I44"/>
    <mergeCell ref="C48:E48"/>
    <mergeCell ref="C49:E49"/>
    <mergeCell ref="C50:I50"/>
    <mergeCell ref="C55:E55"/>
    <mergeCell ref="C58:E58"/>
    <mergeCell ref="C59:I59"/>
    <mergeCell ref="C68:E68"/>
    <mergeCell ref="C69:I69"/>
    <mergeCell ref="C80:E80"/>
    <mergeCell ref="F81:J81"/>
    <mergeCell ref="C81:E81"/>
    <mergeCell ref="F82:J82"/>
    <mergeCell ref="C82:E82"/>
    <mergeCell ref="F83:J83"/>
    <mergeCell ref="C83:E83"/>
    <mergeCell ref="F84:J84"/>
    <mergeCell ref="C84:E84"/>
    <mergeCell ref="F85:J85"/>
    <mergeCell ref="C85:E85"/>
    <mergeCell ref="C86:E86"/>
    <mergeCell ref="C87:E87"/>
    <mergeCell ref="C89:I89"/>
    <mergeCell ref="C94:E94"/>
    <mergeCell ref="C95:I95"/>
    <mergeCell ref="C98:E98"/>
    <mergeCell ref="F99:J99"/>
    <mergeCell ref="C99:E99"/>
    <mergeCell ref="F100:J100"/>
    <mergeCell ref="C100:E100"/>
    <mergeCell ref="F101:J101"/>
    <mergeCell ref="C101:E101"/>
    <mergeCell ref="F102:J102"/>
    <mergeCell ref="C102:E102"/>
    <mergeCell ref="F103:J103"/>
    <mergeCell ref="C103:E103"/>
    <mergeCell ref="C104:J104"/>
    <mergeCell ref="C106:J106"/>
    <mergeCell ref="F107:J107"/>
    <mergeCell ref="C107:E107"/>
    <mergeCell ref="F108:J108"/>
    <mergeCell ref="C108:E108"/>
    <mergeCell ref="F109:J109"/>
    <mergeCell ref="C109:E109"/>
    <mergeCell ref="F110:J110"/>
    <mergeCell ref="C110:E110"/>
    <mergeCell ref="C111:E111"/>
    <mergeCell ref="C112:J112"/>
    <mergeCell ref="C113:E113"/>
    <mergeCell ref="F113:J113"/>
    <mergeCell ref="C114:E114"/>
    <mergeCell ref="F114:J114"/>
    <mergeCell ref="C115:E115"/>
    <mergeCell ref="F115:J115"/>
    <mergeCell ref="C116:J116"/>
    <mergeCell ref="C117:J117"/>
    <mergeCell ref="C118:J118"/>
    <mergeCell ref="C119:J119"/>
    <mergeCell ref="C121:J121"/>
    <mergeCell ref="C122:E122"/>
    <mergeCell ref="C123:E123"/>
    <mergeCell ref="F123:J123"/>
    <mergeCell ref="F124:J124"/>
    <mergeCell ref="C125:E125"/>
    <mergeCell ref="C126:E126"/>
    <mergeCell ref="F126:J126"/>
    <mergeCell ref="C127:E127"/>
    <mergeCell ref="F127:J127"/>
    <mergeCell ref="C128:E128"/>
    <mergeCell ref="F128:J128"/>
    <mergeCell ref="F130:J130"/>
    <mergeCell ref="C132:D132"/>
    <mergeCell ref="F132:J132"/>
    <mergeCell ref="C133:J133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&amp;L01 - 2024 - Implantation de services académiques dans les locaux de l'INSPE COLMAR
&amp;RDPGF - Lot n°07 CARRELAGE - FAIENCE 
DCE - Edition du 22/07/2025</oddHeader>
    <oddFooter>&amp;CEdition du 22/07/2025&amp;RPage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41" t="s">
        <v>120</v>
      </c>
      <c r="AA1" s="7">
        <f>IF('DPGF'!F115&lt;&gt;"",'DPGF'!F115,"0")</f>
        <v>0</v>
      </c>
    </row>
    <row r="2" spans="1:27" ht="12.75" customHeight="1">
      <c r="AA2" s="7">
        <f>UPPER(MID(AA98,1,1))&amp;MID(AA98,2,168)</f>
        <v>0</v>
      </c>
    </row>
    <row r="3" spans="1:27" ht="25.5" customHeight="1">
      <c r="A3" s="82" t="s">
        <v>121</v>
      </c>
      <c r="B3" s="78" t="s">
        <v>122</v>
      </c>
      <c r="C3" s="85" t="s">
        <v>147</v>
      </c>
      <c r="D3" s="85"/>
      <c r="E3" s="85"/>
      <c r="F3" s="85"/>
      <c r="G3" s="85"/>
      <c r="H3" s="85"/>
      <c r="I3" s="85"/>
      <c r="J3" s="85"/>
      <c r="AA3" s="7">
        <f>INT(AA1/1000000)</f>
        <v>0</v>
      </c>
    </row>
    <row r="4" spans="1:27" ht="12.75" customHeight="1">
      <c r="AA4" s="7">
        <f>INT((AA1-AA3*1000000)/1000)</f>
        <v>0</v>
      </c>
    </row>
    <row r="5" spans="1:27" ht="25.5" customHeight="1">
      <c r="A5" s="82" t="s">
        <v>123</v>
      </c>
      <c r="B5" s="78" t="s">
        <v>124</v>
      </c>
      <c r="C5" s="85" t="s">
        <v>148</v>
      </c>
      <c r="D5" s="85"/>
      <c r="E5" s="85"/>
      <c r="F5" s="85"/>
      <c r="G5" s="85"/>
      <c r="H5" s="85"/>
      <c r="I5" s="85"/>
      <c r="J5" s="85"/>
      <c r="AA5" s="7">
        <f>INT(AA1-AA3*1000000-AA4*1000)</f>
        <v>0</v>
      </c>
    </row>
    <row r="6" spans="1:27" ht="12.75" customHeight="1">
      <c r="AA6" s="7">
        <f>ROUND(AA1-AA3*1000000-AA4*1000-AA5,2)*100</f>
        <v>0</v>
      </c>
    </row>
    <row r="7" spans="1:27" ht="12.75" customHeight="1">
      <c r="A7" s="82" t="s">
        <v>133</v>
      </c>
      <c r="B7" s="78" t="s">
        <v>134</v>
      </c>
      <c r="C7" s="85" t="s">
        <v>149</v>
      </c>
      <c r="AA7" s="7">
        <f>AA3-AA12*100</f>
        <v>0</v>
      </c>
    </row>
    <row r="8" spans="1:27" ht="12.75" customHeight="1">
      <c r="AA8" s="7">
        <f/>
        <v>0</v>
      </c>
    </row>
    <row r="9" spans="1:27" ht="12.75" customHeight="1">
      <c r="A9" s="82" t="s">
        <v>135</v>
      </c>
      <c r="B9" s="78" t="s">
        <v>136</v>
      </c>
      <c r="C9" s="85" t="s">
        <v>38</v>
      </c>
      <c r="AA9" s="7">
        <f>AA4-AA15*100</f>
        <v>0</v>
      </c>
    </row>
    <row r="10" spans="1:27" ht="12.75" customHeight="1">
      <c r="AA10" s="7">
        <f>ROUND(AA5-AA18*100,0)</f>
        <v>0</v>
      </c>
    </row>
    <row r="11" spans="1:27" ht="25.5" customHeight="1">
      <c r="A11" s="82" t="s">
        <v>125</v>
      </c>
      <c r="B11" s="78" t="s">
        <v>126</v>
      </c>
      <c r="C11" s="85" t="s">
        <v>39</v>
      </c>
      <c r="D11" s="85"/>
      <c r="E11" s="85"/>
      <c r="F11" s="85"/>
      <c r="G11" s="85"/>
      <c r="H11" s="85"/>
      <c r="I11" s="85"/>
      <c r="J11" s="85"/>
      <c r="AA11" s="7">
        <f>AA6</f>
        <v>0</v>
      </c>
    </row>
    <row r="12" spans="1:27" ht="12.75" customHeight="1">
      <c r="AA12" s="7">
        <f>INT(AA3/100)</f>
        <v>0</v>
      </c>
    </row>
    <row r="13" spans="1:27" ht="12.75" customHeight="1">
      <c r="A13" s="82" t="s">
        <v>137</v>
      </c>
      <c r="B13" s="78" t="s">
        <v>138</v>
      </c>
      <c r="C13" s="85" t="s">
        <v>150</v>
      </c>
      <c r="AA13" s="7">
        <f>INT((AA3-AA12*100)/10)</f>
        <v>0</v>
      </c>
    </row>
    <row r="14" spans="1:27" ht="12.75" customHeight="1">
      <c r="AA14" s="7">
        <f>AA3-AA12*100-AA13*10</f>
        <v>0</v>
      </c>
    </row>
    <row r="15" spans="1:27" ht="12.75" customHeight="1">
      <c r="A15" s="82" t="s">
        <v>139</v>
      </c>
      <c r="B15" s="78" t="s">
        <v>140</v>
      </c>
      <c r="C15" s="85" t="s">
        <v>151</v>
      </c>
      <c r="AA15" s="7">
        <f>INT(AA4/100)</f>
        <v>0</v>
      </c>
    </row>
    <row r="16" spans="1:27" ht="12.75" customHeight="1">
      <c r="AA16" s="7">
        <f>INT((AA4-AA15*100)/10)</f>
        <v>0</v>
      </c>
    </row>
    <row r="17" spans="1:27" ht="12.75" customHeight="1">
      <c r="A17" s="82" t="s">
        <v>141</v>
      </c>
      <c r="B17" s="78" t="s">
        <v>142</v>
      </c>
      <c r="C17" s="85">
        <v>2</v>
      </c>
      <c r="AA17" s="7">
        <f>AA4-AA15*100-AA16*10</f>
        <v>0</v>
      </c>
    </row>
    <row r="18" spans="1:27" ht="12.75" customHeight="1">
      <c r="AA18" s="7">
        <f>INT(AA5/100)</f>
        <v>0</v>
      </c>
    </row>
    <row r="19" spans="1:27" ht="12.75" customHeight="1">
      <c r="C19" s="86">
        <v>0.2</v>
      </c>
      <c r="E19" s="87" t="s">
        <v>143</v>
      </c>
      <c r="AA19" s="7">
        <f>INT((AA5-AA18*100)/10)</f>
        <v>0</v>
      </c>
    </row>
    <row r="20" spans="1:27" ht="12.75" customHeight="1">
      <c r="C20" s="88">
        <v>0.055</v>
      </c>
      <c r="E20" s="87" t="s">
        <v>144</v>
      </c>
      <c r="AA20" s="7">
        <f>AA5-AA18*100-AA19*10</f>
        <v>0</v>
      </c>
    </row>
    <row r="21" spans="1:27" ht="12.75" customHeight="1">
      <c r="C21" s="88">
        <v>0</v>
      </c>
      <c r="E21" s="87" t="s">
        <v>145</v>
      </c>
      <c r="AA21" s="7">
        <f>INT(AA6/10)</f>
        <v>0</v>
      </c>
    </row>
    <row r="22" spans="1:27" ht="12.75" customHeight="1">
      <c r="C22" s="89">
        <v>0</v>
      </c>
      <c r="E22" s="87" t="s">
        <v>146</v>
      </c>
      <c r="AA22" s="7">
        <f>ROUND(AA6-AA21*10,0)</f>
        <v>0</v>
      </c>
    </row>
    <row r="23" spans="1:27" ht="12.75" customHeight="1">
      <c r="AA23" s="7">
        <f>IF(AA12=0,"",IF(AA12=1,"",IF(AA12=2,"deux ",IF(AA12=3,"trois ",IF(AA12=4,"quatre ",IF(AA12=5,"cinq ",AA42))))))</f>
        <v>0</v>
      </c>
    </row>
    <row r="24" spans="1:27" ht="12.75" customHeight="1">
      <c r="A24" s="82" t="s">
        <v>127</v>
      </c>
      <c r="B24" s="78" t="s">
        <v>128</v>
      </c>
      <c r="C24" s="85"/>
      <c r="D24" s="85"/>
      <c r="E24" s="85"/>
      <c r="F24" s="85"/>
      <c r="G24" s="85"/>
      <c r="H24" s="85"/>
      <c r="I24" s="85"/>
      <c r="J24" s="85"/>
      <c r="AA24" s="7">
        <f>IF(AA12=0,"",IF(AA12&lt;2,"cent ",AA43))</f>
        <v>0</v>
      </c>
    </row>
    <row r="25" spans="1:27" ht="12.75" customHeight="1">
      <c r="AA25" s="7">
        <f>IF(AA13=1,AA44,IF(AA13=7,AA64,IF(AA13=9,AA80,AA89)))</f>
        <v>0</v>
      </c>
    </row>
    <row r="26" spans="1:27" ht="12.75" customHeight="1">
      <c r="A26" s="82" t="s">
        <v>129</v>
      </c>
      <c r="B26" s="78" t="s">
        <v>130</v>
      </c>
      <c r="C26" s="85"/>
      <c r="D26" s="85"/>
      <c r="E26" s="85"/>
      <c r="F26" s="85"/>
      <c r="G26" s="85"/>
      <c r="H26" s="85"/>
      <c r="I26" s="85"/>
      <c r="J26" s="85"/>
      <c r="AA26" s="7">
        <f>IF(AA7=11,"",IF(AA7=12,"",IF(AA7=13,"",IF(AA7=14,"",IF(AA7=15,"",IF(AA7=16,"",AA45))))))</f>
        <v>0</v>
      </c>
    </row>
    <row r="27" spans="1:27" ht="12.75" customHeight="1">
      <c r="AA27" s="7">
        <f>IF(AA3=0,"",IF(AA3&lt;2,"million ","millions "))</f>
        <v>0</v>
      </c>
    </row>
    <row r="28" spans="1:27" ht="12.75" customHeight="1">
      <c r="A28" s="82" t="s">
        <v>131</v>
      </c>
      <c r="B28" s="78" t="s">
        <v>132</v>
      </c>
      <c r="C28" s="85"/>
      <c r="D28" s="85"/>
      <c r="E28" s="85"/>
      <c r="F28" s="85"/>
      <c r="G28" s="85"/>
      <c r="H28" s="85"/>
      <c r="I28" s="85"/>
      <c r="J28" s="85"/>
      <c r="AA28" s="7">
        <f>IF(AA8=1,"",IF(AA15=0,"",IF(AA15=1,"",IF(AA15=2,"deux ",IF(AA15=3,"trois ",IF(AA15=4,"quatre ",IF(AA15=5,"cinq ",AA46)))))))</f>
        <v>0</v>
      </c>
    </row>
    <row r="29" spans="1:27" ht="12.75" customHeight="1">
      <c r="AA29" s="7">
        <f>IF(AA15=0,"",IF(AA15&lt;2,"cent ",AA47))</f>
        <v>0</v>
      </c>
    </row>
    <row r="30" spans="1:27" ht="12.75" customHeight="1">
      <c r="AA30" s="7">
        <f>IF(AA16=1,AA48,IF(AA16=7,AA66,IF(AA16=9,AA81,AA90)))</f>
        <v>0</v>
      </c>
    </row>
    <row r="31" spans="1:27" ht="12.75" customHeight="1">
      <c r="AA31" s="7">
        <f>IF(AA4=1,"",AA49)</f>
        <v>0</v>
      </c>
    </row>
    <row r="32" spans="1:27" ht="12.75" customHeight="1">
      <c r="AA32" s="7">
        <f>IF(AA4&gt;0,"mille ","")</f>
        <v>0</v>
      </c>
    </row>
    <row r="33" spans="27:27" ht="12.75" customHeight="1">
      <c r="AA33" s="7">
        <f>IF(INT(AA1)=0,"zéro ",IF(AA18=0,"",IF(AA18=1,"",IF(AA18=2,"deux ",IF(AA18=3,"trois ",IF(AA18=4,"quatre ",IF(AA18=5,"cinq ",AA50)))))))</f>
        <v>0</v>
      </c>
    </row>
    <row r="34" spans="27:27" ht="12.75" customHeight="1">
      <c r="AA34" s="7">
        <f>IF(AA18=0,"",IF(AA18&lt;2,"cent ",AA51))</f>
        <v>0</v>
      </c>
    </row>
    <row r="35" spans="27:27" ht="12.75" customHeight="1">
      <c r="AA35" s="7">
        <f>IF(AA19=1,AA52,IF(AA19=7,AA68,IF(AA19=9,AA83,AA91)))</f>
        <v>0</v>
      </c>
    </row>
    <row r="36" spans="27:27" ht="12.75" customHeight="1">
      <c r="AA36" s="7">
        <f>IF(AA10=11,"",IF(AA10=12,"",IF(AA10=13,"",IF(AA10=14,"",IF(AA10=15,"",IF(AA10=16,"",AA53))))))</f>
        <v>0</v>
      </c>
    </row>
    <row r="37" spans="27:27" ht="12.75" customHeight="1">
      <c r="AA37" s="7">
        <f>IF(INT(AA1&lt;2),"euro ","euros ")</f>
        <v>0</v>
      </c>
    </row>
    <row r="38" spans="27:27" ht="12.75" customHeight="1">
      <c r="AA38" s="7">
        <f>IF(AA6&gt;0,"et ","")</f>
        <v>0</v>
      </c>
    </row>
    <row r="39" spans="27:27" ht="12.75" customHeight="1">
      <c r="AA39" s="7">
        <f>IF(AA21=1,AA54,IF(AA21=7,AA70,IF(AA21=9,AA84,AA92)))</f>
        <v>0</v>
      </c>
    </row>
    <row r="40" spans="27:27" ht="12.75" customHeight="1">
      <c r="AA40" s="7">
        <f>IF(AA11=11,"",IF(AA11=12,"",IF(AA11=13,"",IF(AA11=14,"",IF(AA11=15,"",IF(AA11=16,"",AA55))))))</f>
        <v>0</v>
      </c>
    </row>
    <row r="41" spans="27:27" ht="12.75" customHeight="1">
      <c r="AA41" s="7">
        <f>IF(AA6=0,"",IF(AA6&lt;2,"centime","centimes"))</f>
        <v>0</v>
      </c>
    </row>
    <row r="42" spans="27:27" ht="12.75" customHeight="1">
      <c r="AA42" s="7">
        <f>IF(AA3=0," ",IF(AA12=6,"six ",IF(AA12=7,"sept ",IF(AA12=8,"huit ",IF(AA12=9,"neuf ",)))))</f>
        <v>0</v>
      </c>
    </row>
    <row r="43" spans="27:27" ht="12.75" customHeight="1">
      <c r="AA43" s="7">
        <f>IF(AA7&gt;0,"cent ", "cents ")</f>
        <v>0</v>
      </c>
    </row>
    <row r="44" spans="27:27" ht="12.75" customHeight="1">
      <c r="AA44" s="7">
        <f>IF(AA7=10,"dix ",IF(AA7=11,"onze ",IF(AA7=12,"douze ",IF(AA7=13,"treize ",IF(AA7=14,"quatorze ",IF(AA7=15,"quinze ",AA56))))))</f>
        <v>0</v>
      </c>
    </row>
    <row r="45" spans="27:27" ht="12.75" customHeight="1">
      <c r="AA45" s="7">
        <f>IF(AA7=17,"",IF(AA7=18,"",IF(AA7=19,"",AA57)))</f>
        <v>0</v>
      </c>
    </row>
    <row r="46" spans="27:27" ht="12.75" customHeight="1">
      <c r="AA46" s="7">
        <f>IF(AA15=6,"six ",IF(AA15=7,"sept ",IF(AA15=8,"huit ",IF(AA15=9,"neuf ",))))</f>
        <v>0</v>
      </c>
    </row>
    <row r="47" spans="27:27" ht="12.75" customHeight="1">
      <c r="AA47" s="7">
        <f>IF(AA9&gt;0,"cent ", "cents ")</f>
        <v>0</v>
      </c>
    </row>
    <row r="48" spans="27:27" ht="12.75" customHeight="1">
      <c r="AA48" s="7">
        <f>IF(AA9=10,"dix ",IF(AA9=11,"onze ",IF(AA9=12,"douze ",IF(AA9=13,"treize ",IF(AA9=14,"quatorze ",IF(AA9=15,"quinze ",AA58))))))</f>
        <v>0</v>
      </c>
    </row>
    <row r="49" spans="27:27" ht="12.75" customHeight="1">
      <c r="AA49" s="7">
        <f>IF(AA9=11,"",IF(AA9=12,"",IF(AA9=13,"",IF(AA9=14,"",IF(AA9=15,"",IF(AA9=16,"",AA59))))))</f>
        <v>0</v>
      </c>
    </row>
    <row r="50" spans="27:27" ht="12.75" customHeight="1">
      <c r="AA50" s="7">
        <f>IF(AA18=6,"six ",IF(AA18=7,"sept ",IF(AA18=8,"huit ",IF(AA18=9,"neuf ",))))</f>
        <v>0</v>
      </c>
    </row>
    <row r="51" spans="27:27" ht="12.75" customHeight="1">
      <c r="AA51" s="7">
        <f>IF(AA10&gt;0,"cent ", "cents ")</f>
        <v>0</v>
      </c>
    </row>
    <row r="52" spans="27:27" ht="12.75" customHeight="1">
      <c r="AA52" s="7">
        <f>IF(AA10=10,"dix ",IF(AA10=11,"onze ",IF(AA10=12,"douze ",IF(AA10=13,"treize ",IF(AA10=14,"quatorze ",IF(AA10=15,"quinze ",AA60))))))</f>
        <v>0</v>
      </c>
    </row>
    <row r="53" spans="27:27" ht="12.75" customHeight="1">
      <c r="AA53" s="7">
        <f>IF(AA10=17,"",IF(AA10=18,"",IF(AA10=19,"",AA61)))</f>
        <v>0</v>
      </c>
    </row>
    <row r="54" spans="27:27" ht="12.75" customHeight="1">
      <c r="AA54" s="7">
        <f>IF(AA11=10,"dix ",IF(AA11=11,"onze ",IF(AA11=12,"douze ",IF(AA11=13,"treize ",IF(AA11=14,"quatorze ",IF(AA11=15,"quinze ",AA62))))))</f>
        <v>0</v>
      </c>
    </row>
    <row r="55" spans="27:27" ht="12.75" customHeight="1">
      <c r="AA55" s="7">
        <f>IF(AA11=17,"",IF(AA11=18,"",IF(AA11=19,"",AA63)))</f>
        <v>0</v>
      </c>
    </row>
    <row r="56" spans="27:27" ht="12.75" customHeight="1">
      <c r="AA56" s="7">
        <f>IF(AA7=16,"seize ",IF(AA7=17,"dix-sept ",IF(AA7=18,"dix-huit ",IF(AA7=19,"dix-neuf ",AA64))))</f>
        <v>0</v>
      </c>
    </row>
    <row r="57" spans="27:27" ht="12.75" customHeight="1">
      <c r="AA57" s="7">
        <f>IF(AA7=21,"et un ",IF(AA7=31,"et un ",IF(AA7=41,"et un ",IF(AA7=51,"et un ",IF(AA7=61,"et un ",AA65)))))</f>
        <v>0</v>
      </c>
    </row>
    <row r="58" spans="27:27" ht="12.75" customHeight="1">
      <c r="AA58" s="7">
        <f>IF(AA9=16,"seize ",IF(AA9=17,"dix-sept ",IF(AA9=18,"dix-huit ",IF(AA9=19,"dix-neuf ",AA66))))</f>
        <v>0</v>
      </c>
    </row>
    <row r="59" spans="27:27" ht="12.75" customHeight="1">
      <c r="AA59" s="7">
        <f>IF(AA9=17,"",IF(AA9=18,"",IF(AA9=19,"",AA67)))</f>
        <v>0</v>
      </c>
    </row>
    <row r="60" spans="27:27" ht="12.75" customHeight="1">
      <c r="AA60" s="7">
        <f>IF(AA10=16,"seize ",IF(AA10=17,"dix-sept ",IF(AA10=18,"dix-huit ",IF(AA10=19,"dix-neuf ",AA68))))</f>
        <v>0</v>
      </c>
    </row>
    <row r="61" spans="27:27" ht="12.75" customHeight="1">
      <c r="AA61" s="7">
        <f>IF(AA10=21,"et un ",IF(AA10=31,"et un ",IF(AA10=41,"et un ",IF(AA10=51,"et un ",IF(AA10=61,"et un ",AA69)))))</f>
        <v>0</v>
      </c>
    </row>
    <row r="62" spans="27:27" ht="12.75" customHeight="1">
      <c r="AA62" s="7">
        <f>IF(AA11=16,"seize ",IF(AA11=17,"dix-sept ",IF(AA11=18,"dix-huit ",IF(AA11=19,"dix-neuf ",AA70))))</f>
        <v>0</v>
      </c>
    </row>
    <row r="63" spans="27:27" ht="12.75" customHeight="1">
      <c r="AA63" s="7">
        <f>IF(AA11=21,"et un ",IF(AA11=31,"et un ",IF(AA11=41,"et un ",IF(AA11=51,"et un ",IF(AA11=61,"et un ",AA71)))))</f>
        <v>0</v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>0</v>
      </c>
    </row>
    <row r="65" spans="27:27" ht="12.75" customHeight="1">
      <c r="AA65" s="7">
        <f>IF(AA13=9,"",IF(AA13=7,"",IF(AA14=0,"",IF(AA14=1,"un ",IF(AA14=2,"deux ",IF(AA14=3,"trois ",IF(AA14=4,"quatre ",IF(AA14=5,"cinq ",AA73))))))))</f>
        <v>0</v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>0</v>
      </c>
    </row>
    <row r="67" spans="27:27" ht="12.75" customHeight="1">
      <c r="AA67" s="7">
        <f>IF(AA9=21,"et un ",IF(AA9=31,"et un ",IF(AA9=41,"et un ",IF(AA9=51,"et un ",IF(AA9=61,"et un ",AA75)))))</f>
        <v>0</v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>0</v>
      </c>
    </row>
    <row r="69" spans="27:27" ht="12.75" customHeight="1">
      <c r="AA69" s="7">
        <f>IF(AA19=9,"",IF(AA19=7,"",IF(AA20=0,"",IF(AA20=1,"un ",IF(AA20=2,"deux ",IF(AA20=3,"trois ",IF(AA20=4,"quatre ",IF(AA20=5,"cinq ",AA77))))))))</f>
        <v>0</v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>0</v>
      </c>
    </row>
    <row r="71" spans="27:27" ht="12.75" customHeight="1">
      <c r="AA71" s="7">
        <f>IF(AA21=9,"",IF(AA21=7,"",IF(AA22=0,"",IF(AA22=1,"un ",IF(AA22=2,"deux ",IF(AA22=3,"trois ",IF(AA22=4,"quatre ",IF(AA22=5,"cinq ",AA79))))))))</f>
        <v>0</v>
      </c>
    </row>
    <row r="72" spans="27:27" ht="12.75" customHeight="1">
      <c r="AA72" s="7">
        <f>IF(AA7=76,"soixante-seize ",IF(AA7=77,"soixante-dix-sept ",IF(AA7=78,"soixante-dix-huit ",IF(AA7=79,"soixante-dix-neuf ",AA80))))</f>
        <v>0</v>
      </c>
    </row>
    <row r="73" spans="27:27" ht="12.75" customHeight="1">
      <c r="AA73" s="7">
        <f>IF(AA13=9,"",IF(AA14=6,"six ",IF(AA14=7,"sept ",IF(AA14=8,"huit ",IF(AA14=9,"neuf ",)))))</f>
        <v>0</v>
      </c>
    </row>
    <row r="74" spans="27:27" ht="12.75" customHeight="1">
      <c r="AA74" s="7">
        <f>IF(AA9=76,"soixante-seize ",IF(AA9=77,"soixante-dix-sept ",IF(AA9=78,"soixante-dix-huit ",IF(AA9=79,"soixante-dix-neuf ",AA81))))</f>
        <v>0</v>
      </c>
    </row>
    <row r="75" spans="27:27" ht="12.75" customHeight="1">
      <c r="AA75" s="7">
        <f>IF(AA16=9,"",IF(AA16=7,"",IF(AA17=0,"",IF(AA17=1,"un ",IF(AA17=2,"deux ",IF(AA17=3,"trois ",IF(AA17=4,"quatre ",IF(AA17=5,"cinq ",AA82))))))))</f>
        <v>0</v>
      </c>
    </row>
    <row r="76" spans="27:27" ht="12.75" customHeight="1">
      <c r="AA76" s="7">
        <f>IF(AA10=76,"soixante-seize ",IF(AA10=77,"soixante-dix-sept ",IF(AA10=78,"soixante-dix-huit ",IF(AA10=79,"soixante-dix-neuf ",AA83))))</f>
        <v>0</v>
      </c>
    </row>
    <row r="77" spans="27:27" ht="12.75" customHeight="1">
      <c r="AA77" s="7">
        <f>IF(AA19=9,"",IF(AA20=6,"six ",IF(AA20=7,"sept ",IF(AA20=8,"huit ",IF(AA20=9,"neuf ",)))))</f>
        <v>0</v>
      </c>
    </row>
    <row r="78" spans="27:27" ht="12.75" customHeight="1">
      <c r="AA78" s="7">
        <f>IF(AA11=76,"soixante-seize ",IF(AA11=77,"soixante-dix-sept ",IF(AA11=78,"soixante-dix-huit ",IF(AA11=79,"soixante-dix-neuf ",AA84))))</f>
        <v>0</v>
      </c>
    </row>
    <row r="79" spans="27:27" ht="12.75" customHeight="1">
      <c r="AA79" s="7">
        <f>IF(AA21=9,"",IF(AA22=6,"six ",IF(AA22=7,"sept ",IF(AA22=8,"huit ",IF(AA22=9,"neuf ",)))))</f>
        <v>0</v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>0</v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>0</v>
      </c>
    </row>
    <row r="82" spans="27:27" ht="12.75" customHeight="1">
      <c r="AA82" s="7">
        <f>IF(AA16=9,"",IF(AA17=6,"six ",IF(AA17=7,"sept ",IF(AA17=8,"huit ",IF(AA17=9,"neuf ",)))))</f>
        <v>0</v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>0</v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>0</v>
      </c>
    </row>
    <row r="85" spans="27:27" ht="12.75" customHeight="1">
      <c r="AA85" s="7">
        <f>IF(AA7=96,"quatre-vingt-seize ",IF(AA7=97,"quatre-vingt-dix-sept ",IF(AA7=98,"quatre-vingt-dix-huit ",IF(AA7=99,"quatre-vingt-dix-neuf ",AA89))))</f>
        <v>0</v>
      </c>
    </row>
    <row r="86" spans="27:27" ht="12.75" customHeight="1">
      <c r="AA86" s="7">
        <f>IF(AA9=96,"quatre-vingt-seize ",IF(AA9=97,"quatre-vingt-dix-sept ",IF(AA9=98,"quatre-vingt-dix-huit ",IF(AA9=99,"quatre-vingt-dix-neuf ",AA90))))</f>
        <v>0</v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>0</v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>0</v>
      </c>
    </row>
    <row r="89" spans="27:27" ht="12.75" customHeight="1">
      <c r="AA89" s="7">
        <f>IF(AA13=2,"vingt ",IF(AA13=3,"trente ",IF(AA13=4,"quarante ",IF(AA13=5,"cinquante ",AA93))))</f>
        <v>0</v>
      </c>
    </row>
    <row r="90" spans="27:27" ht="12.75" customHeight="1">
      <c r="AA90" s="7">
        <f>IF(AA16=2,"vingt ",IF(AA16=3,"trente ",IF(AA16=4,"quarante ",IF(AA16=5,"cinquante ",AA94))))</f>
        <v>0</v>
      </c>
    </row>
    <row r="91" spans="27:27" ht="12.75" customHeight="1">
      <c r="AA91" s="7">
        <f>IF(AA19=2,"vingt ",IF(AA19=3,"trente ",IF(AA19=4,"quarante ",IF(AA19=5,"cinquante ",AA95))))</f>
        <v>0</v>
      </c>
    </row>
    <row r="92" spans="27:27" ht="12.75" customHeight="1">
      <c r="AA92" s="7">
        <f>IF(AA21=2,"vingt ",IF(AA21=3,"trente ",IF(AA21=4,"quarante ",IF(AA21=5,"cinquante ",AA96))))</f>
        <v>0</v>
      </c>
    </row>
    <row r="93" spans="27:27" ht="12.75" customHeight="1">
      <c r="AA93" s="7">
        <f>IF(AA13=6,"soixante ",IF(AA7=80,"quatre-vingts ",IF(AA13=8,"quatre-vingt-","")))</f>
        <v>0</v>
      </c>
    </row>
    <row r="94" spans="27:27" ht="12.75" customHeight="1">
      <c r="AA94" s="7">
        <f>IF(AA16=6,"soixante ",IF(AA9=80,"quatre-vingts ",IF(AA16=8,"quatre-vingt-","")))</f>
        <v>0</v>
      </c>
    </row>
    <row r="95" spans="27:27" ht="12.75" customHeight="1">
      <c r="AA95" s="7">
        <f>IF(AA19=6,"soixante ",IF(AA10=80,"quatre-vingts ",IF(AA19=8,"quatre-vingt-","")))</f>
        <v>0</v>
      </c>
    </row>
    <row r="96" spans="27:27" ht="12.75" customHeight="1">
      <c r="AA96" s="7">
        <f>IF(AA21=6,"soixante ",IF(AA11=80,"quatre-vingts ",IF(AA21=8,"quatre-vingt-","")))</f>
        <v>0</v>
      </c>
    </row>
    <row r="97" spans="27:27" ht="12.75" customHeight="1">
      <c r="AA97" s="7">
        <f/>
        <v>0</v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>0</v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1"/>
  <sheetViews>
    <sheetView workbookViewId="0"/>
  </sheetViews>
  <sheetFormatPr defaultRowHeight="15"/>
  <cols>
    <col min="1" max="1" width="24.7109375" customWidth="1"/>
  </cols>
  <sheetData>
    <row r="1" spans="1:3">
      <c r="A1" s="7" t="s">
        <v>152</v>
      </c>
      <c r="B1" s="7" t="s">
        <v>153</v>
      </c>
    </row>
    <row r="2" spans="1:3">
      <c r="A2" s="7" t="s">
        <v>154</v>
      </c>
      <c r="B2" s="7" t="s">
        <v>147</v>
      </c>
    </row>
    <row r="3" spans="1:3">
      <c r="A3" s="7" t="s">
        <v>155</v>
      </c>
      <c r="B3" s="7">
        <v>1</v>
      </c>
    </row>
    <row r="4" spans="1:3">
      <c r="A4" s="7" t="s">
        <v>156</v>
      </c>
      <c r="B4" s="7">
        <v>0</v>
      </c>
    </row>
    <row r="5" spans="1:3">
      <c r="A5" s="7" t="s">
        <v>157</v>
      </c>
      <c r="B5" s="7">
        <v>0</v>
      </c>
    </row>
    <row r="6" spans="1:3">
      <c r="A6" s="7" t="s">
        <v>158</v>
      </c>
      <c r="B6" s="7">
        <v>1</v>
      </c>
    </row>
    <row r="7" spans="1:3">
      <c r="A7" s="7" t="s">
        <v>159</v>
      </c>
      <c r="B7" s="7">
        <v>1</v>
      </c>
    </row>
    <row r="8" spans="1:3">
      <c r="A8" s="7" t="s">
        <v>160</v>
      </c>
      <c r="B8" s="7">
        <v>0</v>
      </c>
    </row>
    <row r="9" spans="1:3">
      <c r="A9" s="7" t="s">
        <v>161</v>
      </c>
      <c r="B9" s="7">
        <v>0</v>
      </c>
    </row>
    <row r="10" spans="1:3">
      <c r="A10" s="7" t="s">
        <v>162</v>
      </c>
      <c r="C10" s="7" t="s">
        <v>163</v>
      </c>
    </row>
    <row r="11" spans="1:3">
      <c r="A11" s="7" t="s">
        <v>164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0" t="s">
        <v>165</v>
      </c>
      <c r="C2" s="90"/>
      <c r="D2" s="90"/>
      <c r="E2" s="90"/>
      <c r="F2" s="90"/>
      <c r="G2" s="90"/>
      <c r="H2" s="90"/>
      <c r="I2" s="90"/>
      <c r="J2" s="90"/>
    </row>
    <row r="4" spans="1:10" ht="12.75" customHeight="1">
      <c r="A4" s="82" t="s">
        <v>121</v>
      </c>
      <c r="B4" s="78" t="s">
        <v>166</v>
      </c>
      <c r="C4" s="91"/>
      <c r="D4" s="91"/>
      <c r="E4" s="91"/>
      <c r="F4" s="91"/>
      <c r="G4" s="91"/>
      <c r="H4" s="91"/>
      <c r="I4" s="91"/>
      <c r="J4" s="91"/>
    </row>
    <row r="6" spans="1:10" ht="12.75" customHeight="1">
      <c r="A6" s="82" t="s">
        <v>123</v>
      </c>
      <c r="B6" s="78" t="s">
        <v>167</v>
      </c>
      <c r="C6" s="91"/>
      <c r="D6" s="91"/>
      <c r="E6" s="91"/>
      <c r="F6" s="91"/>
      <c r="G6" s="91"/>
      <c r="H6" s="91"/>
      <c r="I6" s="91"/>
      <c r="J6" s="91"/>
    </row>
    <row r="8" spans="1:10" ht="12.75" customHeight="1">
      <c r="A8" s="82" t="s">
        <v>133</v>
      </c>
      <c r="B8" s="78" t="s">
        <v>168</v>
      </c>
      <c r="C8" s="91"/>
      <c r="D8" s="91"/>
      <c r="E8" s="91"/>
      <c r="F8" s="91"/>
      <c r="G8" s="91"/>
      <c r="H8" s="91"/>
      <c r="I8" s="91"/>
      <c r="J8" s="91"/>
    </row>
    <row r="10" spans="1:10" ht="12.75" customHeight="1">
      <c r="A10" s="82" t="s">
        <v>135</v>
      </c>
      <c r="B10" s="78" t="s">
        <v>169</v>
      </c>
      <c r="C10" s="92"/>
      <c r="D10" s="92"/>
      <c r="E10" s="92"/>
      <c r="F10" s="92"/>
      <c r="G10" s="92"/>
      <c r="H10" s="92"/>
      <c r="I10" s="92"/>
      <c r="J10" s="92"/>
    </row>
    <row r="12" spans="1:10" ht="12.75" customHeight="1">
      <c r="A12" s="82" t="s">
        <v>125</v>
      </c>
      <c r="B12" s="78" t="s">
        <v>170</v>
      </c>
      <c r="C12" s="91"/>
      <c r="D12" s="91"/>
      <c r="E12" s="91"/>
      <c r="F12" s="91"/>
      <c r="G12" s="91"/>
      <c r="H12" s="91"/>
      <c r="I12" s="91"/>
      <c r="J12" s="91"/>
    </row>
    <row r="14" spans="1:10" ht="12.75" customHeight="1">
      <c r="A14" s="82" t="s">
        <v>137</v>
      </c>
      <c r="B14" s="78" t="s">
        <v>171</v>
      </c>
      <c r="C14" s="91"/>
      <c r="D14" s="91"/>
      <c r="E14" s="91"/>
      <c r="F14" s="91"/>
      <c r="G14" s="91"/>
      <c r="H14" s="91"/>
      <c r="I14" s="91"/>
      <c r="J14" s="91"/>
    </row>
    <row r="16" spans="1:10" ht="12.75" customHeight="1">
      <c r="A16" s="82" t="s">
        <v>139</v>
      </c>
      <c r="B16" s="78" t="s">
        <v>172</v>
      </c>
      <c r="C16" s="91"/>
      <c r="D16" s="91"/>
      <c r="E16" s="91"/>
      <c r="F16" s="91"/>
      <c r="G16" s="91"/>
      <c r="H16" s="91"/>
      <c r="I16" s="91"/>
      <c r="J16" s="91"/>
    </row>
    <row r="18" spans="1:10" ht="12.75" customHeight="1">
      <c r="A18" s="82" t="s">
        <v>141</v>
      </c>
      <c r="B18" s="78" t="s">
        <v>173</v>
      </c>
      <c r="C18" s="93"/>
      <c r="D18" s="93"/>
      <c r="E18" s="93"/>
      <c r="F18" s="93"/>
      <c r="G18" s="93"/>
      <c r="H18" s="93"/>
      <c r="I18" s="93"/>
      <c r="J18" s="93"/>
    </row>
    <row r="20" spans="1:10" ht="12.75" customHeight="1">
      <c r="A20" s="82" t="s">
        <v>174</v>
      </c>
      <c r="B20" s="78" t="s">
        <v>175</v>
      </c>
      <c r="C20" s="93"/>
      <c r="D20" s="93"/>
      <c r="E20" s="93"/>
      <c r="F20" s="93"/>
      <c r="G20" s="93"/>
      <c r="H20" s="93"/>
      <c r="I20" s="93"/>
      <c r="J20" s="93"/>
    </row>
    <row r="22" spans="1:10" ht="12.75" customHeight="1">
      <c r="A22" s="82" t="s">
        <v>127</v>
      </c>
      <c r="B22" s="78" t="s">
        <v>176</v>
      </c>
      <c r="C22" s="93"/>
      <c r="D22" s="93"/>
      <c r="E22" s="93"/>
      <c r="F22" s="93"/>
      <c r="G22" s="93"/>
      <c r="H22" s="93"/>
      <c r="I22" s="93"/>
      <c r="J22" s="93"/>
    </row>
    <row r="24" spans="1:10" ht="12.75" customHeight="1">
      <c r="A24" s="82" t="s">
        <v>129</v>
      </c>
      <c r="B24" s="78" t="s">
        <v>177</v>
      </c>
      <c r="C24" s="91"/>
      <c r="D24" s="91"/>
      <c r="E24" s="91"/>
      <c r="F24" s="91"/>
      <c r="G24" s="91"/>
      <c r="H24" s="91"/>
      <c r="I24" s="91"/>
      <c r="J24" s="91"/>
    </row>
    <row r="28" spans="1:10" ht="60.0" customHeight="1">
      <c r="A28" s="82" t="s">
        <v>131</v>
      </c>
      <c r="B28" s="78" t="s">
        <v>178</v>
      </c>
      <c r="C28" s="91"/>
      <c r="D28" s="91"/>
      <c r="E28" s="91"/>
      <c r="F28" s="91"/>
      <c r="G28" s="91"/>
      <c r="H28" s="91"/>
      <c r="I28" s="91"/>
      <c r="J28" s="91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11.4257812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94" t="s">
        <v>179</v>
      </c>
      <c r="C2" s="94"/>
      <c r="D2" s="94"/>
      <c r="E2" s="94"/>
      <c r="F2" s="94"/>
    </row>
    <row r="4" spans="2:6" ht="12.75" customHeight="1">
      <c r="B4" s="95" t="s">
        <v>180</v>
      </c>
      <c r="C4" s="95" t="s">
        <v>181</v>
      </c>
      <c r="D4" s="95" t="s">
        <v>182</v>
      </c>
      <c r="E4" s="95" t="s">
        <v>183</v>
      </c>
      <c r="F4" s="95" t="s">
        <v>184</v>
      </c>
    </row>
    <row r="6" spans="2:6" ht="12.75" customHeight="1">
      <c r="B6" s="96"/>
      <c r="C6" s="97"/>
      <c r="D6" s="98"/>
      <c r="E6" s="99"/>
      <c r="F6" s="100">
        <f>IF(AND(E6= "",D6= ""), "", ROUND(ROUND(E6, 2) * ROUND(D6, 3), 2))</f>
        <v>0</v>
      </c>
    </row>
    <row r="8" spans="2:6" ht="12.75" customHeight="1">
      <c r="B8" s="96"/>
      <c r="C8" s="97"/>
      <c r="D8" s="98"/>
      <c r="E8" s="99"/>
      <c r="F8" s="100">
        <f>IF(AND(E8= "",D8= ""), "", ROUND(ROUND(E8, 2) * ROUND(D8, 3), 2))</f>
        <v>0</v>
      </c>
    </row>
    <row r="10" spans="2:6" ht="12.75" customHeight="1">
      <c r="B10" s="96"/>
      <c r="C10" s="97"/>
      <c r="D10" s="98"/>
      <c r="E10" s="99"/>
      <c r="F10" s="100">
        <f>IF(AND(E10= "",D10= ""), "", ROUND(ROUND(E10, 2) * ROUND(D10, 3), 2))</f>
        <v>0</v>
      </c>
    </row>
    <row r="12" spans="2:6" ht="12.75" customHeight="1">
      <c r="B12" s="96"/>
      <c r="C12" s="97"/>
      <c r="D12" s="98"/>
      <c r="E12" s="99"/>
      <c r="F12" s="100">
        <f>IF(AND(E12= "",D12= ""), "", ROUND(ROUND(E12, 2) * ROUND(D12, 3), 2))</f>
        <v>0</v>
      </c>
    </row>
    <row r="14" spans="2:6" ht="12.75" customHeight="1">
      <c r="B14" s="96"/>
      <c r="C14" s="97"/>
      <c r="D14" s="98"/>
      <c r="E14" s="99"/>
      <c r="F14" s="100">
        <f>IF(AND(E14= "",D14= ""), "", ROUND(ROUND(E14, 2) * ROUND(D14, 3), 2))</f>
        <v>0</v>
      </c>
    </row>
    <row r="16" spans="2:6" ht="12.75" customHeight="1">
      <c r="B16" s="96"/>
      <c r="C16" s="97"/>
      <c r="D16" s="98"/>
      <c r="E16" s="99"/>
      <c r="F16" s="100">
        <f>IF(AND(E16= "",D16= ""), "", ROUND(ROUND(E16, 2) * ROUND(D16, 3), 2))</f>
        <v>0</v>
      </c>
    </row>
    <row r="18" spans="2:6" ht="12.75" customHeight="1">
      <c r="B18" s="96"/>
      <c r="C18" s="97"/>
      <c r="D18" s="98"/>
      <c r="E18" s="99"/>
      <c r="F18" s="100">
        <f>IF(AND(E18= "",D18= ""), "", ROUND(ROUND(E18, 2) * ROUND(D18, 3), 2))</f>
        <v>0</v>
      </c>
    </row>
    <row r="20" spans="2:6" ht="12.75" customHeight="1">
      <c r="B20" s="96"/>
      <c r="C20" s="97"/>
      <c r="D20" s="98"/>
      <c r="E20" s="99"/>
      <c r="F20" s="100">
        <f>IF(AND(E20= "",D20= ""), "", ROUND(ROUND(E20, 2) * ROUND(D20, 3), 2))</f>
        <v>0</v>
      </c>
    </row>
    <row r="22" spans="2:6" ht="12.75" customHeight="1">
      <c r="B22" s="96"/>
      <c r="C22" s="97"/>
      <c r="D22" s="98"/>
      <c r="E22" s="99"/>
      <c r="F22" s="100">
        <f>IF(AND(E22= "",D22= ""), "", ROUND(ROUND(E22, 2) * ROUND(D22, 3), 2))</f>
        <v>0</v>
      </c>
    </row>
    <row r="24" spans="2:6" ht="12.75" customHeight="1">
      <c r="B24" s="96"/>
      <c r="C24" s="97"/>
      <c r="D24" s="98"/>
      <c r="E24" s="99"/>
      <c r="F24" s="100">
        <f>IF(AND(E24= "",D24= ""), "", ROUND(ROUND(E24, 2) * ROUND(D24, 3), 2))</f>
        <v>0</v>
      </c>
    </row>
    <row r="26" spans="2:6" ht="12.75" customHeight="1">
      <c r="B26" s="96"/>
      <c r="C26" s="97"/>
      <c r="D26" s="98"/>
      <c r="E26" s="99"/>
      <c r="F26" s="100">
        <f>IF(AND(E26= "",D26= ""), "", ROUND(ROUND(E26, 2) * ROUND(D26, 3), 2))</f>
        <v>0</v>
      </c>
    </row>
    <row r="28" spans="2:6" ht="12.75" customHeight="1">
      <c r="B28" s="96"/>
      <c r="C28" s="97"/>
      <c r="D28" s="98"/>
      <c r="E28" s="99"/>
      <c r="F28" s="100">
        <f>IF(AND(E28= "",D28= ""), "", ROUND(ROUND(E28, 2) * ROUND(D28, 3), 2))</f>
        <v>0</v>
      </c>
    </row>
    <row r="30" spans="2:6" ht="12.75" customHeight="1">
      <c r="B30" s="96"/>
      <c r="C30" s="97"/>
      <c r="D30" s="98"/>
      <c r="E30" s="99"/>
      <c r="F30" s="100">
        <f>IF(AND(E30= "",D30= ""), "", ROUND(ROUND(E30, 2) * ROUND(D30, 3), 2))</f>
        <v>0</v>
      </c>
    </row>
    <row r="32" spans="2:6" ht="12.75" customHeight="1">
      <c r="B32" s="96"/>
      <c r="C32" s="97"/>
      <c r="D32" s="98"/>
      <c r="E32" s="99"/>
      <c r="F32" s="100">
        <f>IF(AND(E32= "",D32= ""), "", ROUND(ROUND(E32, 2) * ROUND(D32, 3), 2))</f>
        <v>0</v>
      </c>
    </row>
    <row r="34" spans="2:6" ht="12.75" customHeight="1">
      <c r="B34" s="96"/>
      <c r="C34" s="97"/>
      <c r="D34" s="98"/>
      <c r="E34" s="99"/>
      <c r="F34" s="100">
        <f>IF(AND(E34= "",D34= ""), "", ROUND(ROUND(E34, 2) * ROUND(D34, 3), 2))</f>
        <v>0</v>
      </c>
    </row>
    <row r="36" spans="2:6" ht="12.75" customHeight="1">
      <c r="B36" s="96"/>
      <c r="C36" s="97"/>
      <c r="D36" s="98"/>
      <c r="E36" s="99"/>
      <c r="F36" s="100">
        <f>IF(AND(E36= "",D36= ""), "", ROUND(ROUND(E36, 2) * ROUND(D36, 3), 2))</f>
        <v>0</v>
      </c>
    </row>
    <row r="38" spans="2:6" ht="12.75" customHeight="1">
      <c r="B38" s="96"/>
      <c r="C38" s="97"/>
      <c r="D38" s="98"/>
      <c r="E38" s="99"/>
      <c r="F38" s="100">
        <f>IF(AND(E38= "",D38= ""), "", ROUND(ROUND(E38, 2) * ROUND(D38, 3), 2))</f>
        <v>0</v>
      </c>
    </row>
    <row r="40" spans="2:6" ht="12.75" customHeight="1">
      <c r="B40" s="96"/>
      <c r="C40" s="97"/>
      <c r="D40" s="98"/>
      <c r="E40" s="99"/>
      <c r="F40" s="100">
        <f>IF(AND(E40= "",D40= ""), "", ROUND(ROUND(E40, 2) * ROUND(D40, 3), 2))</f>
        <v>0</v>
      </c>
    </row>
    <row r="42" spans="2:6" ht="12.75" customHeight="1">
      <c r="B42" s="96"/>
      <c r="C42" s="97"/>
      <c r="D42" s="98"/>
      <c r="E42" s="99"/>
      <c r="F42" s="100">
        <f>IF(AND(E42= "",D42= ""), "", ROUND(ROUND(E42, 2) * ROUND(D42, 3), 2))</f>
        <v>0</v>
      </c>
    </row>
    <row r="44" spans="2:6" ht="12.75" customHeight="1">
      <c r="B44" s="96"/>
      <c r="C44" s="97"/>
      <c r="D44" s="98"/>
      <c r="E44" s="99"/>
      <c r="F44" s="100">
        <f>IF(AND(E44= "",D44= ""), "", ROUND(ROUND(E44, 2) * ROUND(D44, 3), 2))</f>
        <v>0</v>
      </c>
    </row>
    <row r="46" spans="2:6" ht="12.75" customHeight="1">
      <c r="B46" s="96"/>
      <c r="C46" s="97"/>
      <c r="D46" s="98"/>
      <c r="E46" s="99"/>
      <c r="F46" s="100">
        <f>IF(AND(E46= "",D46= ""), "", ROUND(ROUND(E46, 2) * ROUND(D46, 3), 2))</f>
        <v>0</v>
      </c>
    </row>
    <row r="48" spans="2:6" ht="12.75" customHeight="1">
      <c r="B48" s="96"/>
      <c r="C48" s="97"/>
      <c r="D48" s="98"/>
      <c r="E48" s="99"/>
      <c r="F48" s="100">
        <f>IF(AND(E48= "",D48= ""), "", ROUND(ROUND(E48, 2) * ROUND(D48, 3), 2))</f>
        <v>0</v>
      </c>
    </row>
    <row r="50" spans="2:6" ht="12.75" customHeight="1">
      <c r="B50" s="96"/>
      <c r="C50" s="97"/>
      <c r="D50" s="98"/>
      <c r="E50" s="99"/>
      <c r="F50" s="100">
        <f>IF(AND(E50= "",D50= ""), "", ROUND(ROUND(E50, 2) * ROUND(D50, 3), 2))</f>
        <v>0</v>
      </c>
    </row>
    <row r="52" spans="2:6" ht="12.75" customHeight="1">
      <c r="B52" s="96"/>
      <c r="C52" s="97"/>
      <c r="D52" s="98"/>
      <c r="E52" s="99"/>
      <c r="F52" s="100">
        <f>IF(AND(E52= "",D52= ""), "", ROUND(ROUND(E52, 2) * ROUND(D52, 3), 2))</f>
        <v>0</v>
      </c>
    </row>
    <row r="54" spans="2:6" ht="12.75" customHeight="1">
      <c r="B54" s="96"/>
      <c r="C54" s="97"/>
      <c r="D54" s="98"/>
      <c r="E54" s="99"/>
      <c r="F54" s="100">
        <f>IF(AND(E54= "",D54= ""), "", ROUND(ROUND(E54, 2) * ROUND(D54, 3), 2))</f>
        <v>0</v>
      </c>
    </row>
  </sheetData>
  <sheetProtection password="E95E" sheet="1" objects="1" selectLockedCells="1"/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2025-07-22T09:01:59Z</dcterms:created>
  <dcterms:modified xsi:type="dcterms:W3CDTF">2025-07-22T09:01:59Z</dcterms:modified>
</cp:coreProperties>
</file>